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00" yWindow="-15" windowWidth="9645" windowHeight="9075" tabRatio="92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E129" i="24"/>
  <c r="H72" i="36" l="1"/>
  <c r="H71"/>
  <c r="I52" i="21" l="1"/>
  <c r="F52" l="1"/>
  <c r="C52" i="34" l="1"/>
  <c r="B51"/>
  <c r="C41" i="44"/>
  <c r="B40"/>
  <c r="C79" i="42"/>
  <c r="B78"/>
  <c r="B53" i="29"/>
  <c r="A52"/>
  <c r="C66" i="25"/>
  <c r="B67"/>
  <c r="A66"/>
  <c r="G81" i="36"/>
  <c r="B81"/>
  <c r="A80"/>
  <c r="F66" l="1"/>
  <c r="F6" i="24"/>
  <c r="F39" i="29"/>
  <c r="F40" s="1"/>
  <c r="E39"/>
  <c r="E40" s="1"/>
  <c r="H52" i="34"/>
  <c r="B128" i="24"/>
  <c r="F129"/>
  <c r="E57" i="25"/>
  <c r="D57"/>
  <c r="E32" i="44"/>
  <c r="F32"/>
  <c r="G32"/>
  <c r="H32"/>
  <c r="I32"/>
  <c r="J32"/>
  <c r="K32"/>
  <c r="L32"/>
  <c r="D32"/>
  <c r="D31"/>
  <c r="D34"/>
  <c r="D35"/>
  <c r="D15"/>
  <c r="D16"/>
  <c r="F46" i="42"/>
  <c r="G46"/>
  <c r="H46"/>
  <c r="E46"/>
  <c r="K34"/>
  <c r="J34"/>
  <c r="F35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D23" s="1"/>
  <c r="E68"/>
  <c r="F68"/>
  <c r="G68"/>
  <c r="H68"/>
  <c r="I68"/>
  <c r="J68"/>
  <c r="K68"/>
  <c r="D66"/>
  <c r="D65"/>
  <c r="D64"/>
  <c r="D63"/>
  <c r="D62"/>
  <c r="D67"/>
  <c r="H27"/>
  <c r="G27"/>
  <c r="F27"/>
  <c r="K27"/>
  <c r="H19"/>
  <c r="I25"/>
  <c r="I24"/>
  <c r="I22"/>
  <c r="I21"/>
  <c r="I20"/>
  <c r="I16"/>
  <c r="I17"/>
  <c r="G51" i="34"/>
  <c r="H79" i="42"/>
  <c r="G78"/>
  <c r="H41" i="44"/>
  <c r="F23" i="34"/>
  <c r="F24" s="1"/>
  <c r="G23"/>
  <c r="G22" s="1"/>
  <c r="H23"/>
  <c r="I23"/>
  <c r="I24"/>
  <c r="J23"/>
  <c r="J22"/>
  <c r="K23"/>
  <c r="L23"/>
  <c r="L22" s="1"/>
  <c r="M23"/>
  <c r="M24" s="1"/>
  <c r="N23"/>
  <c r="N22" s="1"/>
  <c r="O23"/>
  <c r="O22" s="1"/>
  <c r="P23"/>
  <c r="P22" s="1"/>
  <c r="E23"/>
  <c r="D26"/>
  <c r="D25"/>
  <c r="A2"/>
  <c r="B2" i="44"/>
  <c r="B2" i="42"/>
  <c r="D58"/>
  <c r="D59" s="1"/>
  <c r="D68" s="1"/>
  <c r="D54"/>
  <c r="H57"/>
  <c r="G57"/>
  <c r="F57"/>
  <c r="E57"/>
  <c r="D23" i="44"/>
  <c r="A20"/>
  <c r="D25"/>
  <c r="D26" s="1"/>
  <c r="D22"/>
  <c r="A6"/>
  <c r="G40"/>
  <c r="D9"/>
  <c r="D10" s="1"/>
  <c r="D8"/>
  <c r="P19" i="34"/>
  <c r="O19"/>
  <c r="N19"/>
  <c r="M19"/>
  <c r="L19"/>
  <c r="K19"/>
  <c r="J19"/>
  <c r="I19"/>
  <c r="H19"/>
  <c r="G19"/>
  <c r="F19"/>
  <c r="E19"/>
  <c r="E37" i="25"/>
  <c r="E35"/>
  <c r="D37"/>
  <c r="D35"/>
  <c r="F65" i="36"/>
  <c r="B56" i="24"/>
  <c r="B55"/>
  <c r="B39"/>
  <c r="B38"/>
  <c r="I84" i="21"/>
  <c r="E18" i="25"/>
  <c r="D18"/>
  <c r="G66" i="21"/>
  <c r="I66"/>
  <c r="D66"/>
  <c r="F11" i="24"/>
  <c r="E11"/>
  <c r="G72" i="21"/>
  <c r="I72" s="1"/>
  <c r="B74"/>
  <c r="D72"/>
  <c r="F72" s="1"/>
  <c r="F49" i="24"/>
  <c r="F48" s="1"/>
  <c r="E49"/>
  <c r="E48" s="1"/>
  <c r="E10"/>
  <c r="F72"/>
  <c r="E72"/>
  <c r="E14"/>
  <c r="F14"/>
  <c r="E7" i="29"/>
  <c r="F7"/>
  <c r="K19" i="42"/>
  <c r="J19"/>
  <c r="I19" s="1"/>
  <c r="J27"/>
  <c r="F19"/>
  <c r="G19"/>
  <c r="E19"/>
  <c r="D19"/>
  <c r="E27"/>
  <c r="D7"/>
  <c r="D9" s="1"/>
  <c r="D6"/>
  <c r="K10"/>
  <c r="J35"/>
  <c r="K35"/>
  <c r="E10"/>
  <c r="F10"/>
  <c r="G10"/>
  <c r="H10"/>
  <c r="I10"/>
  <c r="J10"/>
  <c r="D20" i="34"/>
  <c r="D21"/>
  <c r="D42"/>
  <c r="D45"/>
  <c r="B4" i="29"/>
  <c r="D52"/>
  <c r="E53"/>
  <c r="B3" i="25"/>
  <c r="E9" i="24"/>
  <c r="D51" i="25"/>
  <c r="E51"/>
  <c r="D54"/>
  <c r="D50" s="1"/>
  <c r="E54"/>
  <c r="E50"/>
  <c r="D67"/>
  <c r="B84" i="24"/>
  <c r="B90"/>
  <c r="C138"/>
  <c r="D139"/>
  <c r="B5" i="35"/>
  <c r="F29"/>
  <c r="F28" s="1"/>
  <c r="G30"/>
  <c r="G31"/>
  <c r="G32"/>
  <c r="G33"/>
  <c r="F34"/>
  <c r="G38"/>
  <c r="G39"/>
  <c r="G40"/>
  <c r="G41"/>
  <c r="G42"/>
  <c r="G43"/>
  <c r="A52"/>
  <c r="E52"/>
  <c r="B54"/>
  <c r="F54"/>
  <c r="B2" i="36"/>
  <c r="F64"/>
  <c r="H73"/>
  <c r="E44"/>
  <c r="E31"/>
  <c r="E49" s="1"/>
  <c r="I65"/>
  <c r="E33"/>
  <c r="G43"/>
  <c r="G42" s="1"/>
  <c r="H43"/>
  <c r="H42" s="1"/>
  <c r="F68"/>
  <c r="I72"/>
  <c r="F74"/>
  <c r="H74"/>
  <c r="B3" i="21"/>
  <c r="F22"/>
  <c r="I22"/>
  <c r="F28"/>
  <c r="F36"/>
  <c r="F37"/>
  <c r="I37"/>
  <c r="F46"/>
  <c r="I46"/>
  <c r="F48"/>
  <c r="I48"/>
  <c r="F58"/>
  <c r="I58"/>
  <c r="F59"/>
  <c r="I59"/>
  <c r="F60"/>
  <c r="I60"/>
  <c r="B68"/>
  <c r="F78"/>
  <c r="I78"/>
  <c r="F27" i="35"/>
  <c r="D61" i="36"/>
  <c r="E22" i="34"/>
  <c r="D34" i="42"/>
  <c r="D39"/>
  <c r="I27"/>
  <c r="I14"/>
  <c r="M22" i="34"/>
  <c r="I22"/>
  <c r="D14" i="42"/>
  <c r="E24" i="34"/>
  <c r="G61" i="36"/>
  <c r="G27" i="35"/>
  <c r="K22" i="34"/>
  <c r="K24"/>
  <c r="H22"/>
  <c r="H24"/>
  <c r="P24"/>
  <c r="D8" i="42"/>
  <c r="D10" s="1"/>
  <c r="D4"/>
  <c r="G24" i="34"/>
  <c r="I34" i="42"/>
  <c r="D46"/>
  <c r="D27"/>
  <c r="D37" i="44"/>
  <c r="D19" i="34"/>
  <c r="J24"/>
  <c r="D23"/>
  <c r="D22"/>
  <c r="N24"/>
  <c r="D35" i="42"/>
  <c r="I23"/>
  <c r="I35" s="1"/>
  <c r="O24" i="34"/>
  <c r="F22"/>
  <c r="E6" i="25"/>
  <c r="E28" s="1"/>
  <c r="D5" i="21"/>
  <c r="B8" i="44"/>
  <c r="B22"/>
  <c r="A4" i="34"/>
  <c r="K4" s="1"/>
  <c r="G5" i="21"/>
  <c r="D6" i="25"/>
  <c r="D49" s="1"/>
  <c r="A12" i="44"/>
  <c r="A28" s="1"/>
  <c r="E49" i="25"/>
  <c r="N4" i="34"/>
  <c r="J4"/>
  <c r="F4"/>
  <c r="L4"/>
  <c r="F37" i="44" l="1"/>
  <c r="E37" s="1"/>
  <c r="D57" i="42"/>
  <c r="I66" i="36"/>
  <c r="H70"/>
  <c r="F10" i="24"/>
  <c r="F9"/>
  <c r="E17" i="25"/>
  <c r="E16" s="1"/>
  <c r="I67" i="36"/>
  <c r="G53"/>
  <c r="D28" i="25"/>
  <c r="L24" i="34"/>
  <c r="D24" s="1"/>
  <c r="F66" i="21"/>
  <c r="P4" i="34"/>
  <c r="I4"/>
  <c r="O4"/>
  <c r="M4"/>
  <c r="H4"/>
  <c r="E4"/>
  <c r="G4"/>
  <c r="I64" i="36" l="1"/>
  <c r="F8" i="24"/>
  <c r="E8"/>
  <c r="D17" i="25"/>
  <c r="D16" s="1"/>
  <c r="D15"/>
  <c r="F67" i="36"/>
  <c r="F69" l="1"/>
  <c r="D14" i="25"/>
  <c r="F41" i="24" l="1"/>
  <c r="E15" i="25"/>
  <c r="E14" s="1"/>
  <c r="E41" i="24" l="1"/>
  <c r="I68" i="36" l="1"/>
  <c r="A20" l="1"/>
  <c r="I69" l="1"/>
  <c r="A59" s="1"/>
  <c r="A38"/>
  <c r="D41" i="25" l="1"/>
  <c r="D20"/>
  <c r="D60"/>
  <c r="F120" i="24" l="1"/>
  <c r="F119" l="1"/>
  <c r="E20" i="25" l="1"/>
  <c r="E60"/>
  <c r="E41"/>
</calcChain>
</file>

<file path=xl/sharedStrings.xml><?xml version="1.0" encoding="utf-8"?>
<sst xmlns="http://schemas.openxmlformats.org/spreadsheetml/2006/main" count="2599" uniqueCount="778">
  <si>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</si>
  <si>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</si>
  <si>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</si>
  <si>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</si>
  <si>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</si>
  <si>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</si>
  <si>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</si>
  <si>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</si>
  <si>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</si>
  <si>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</si>
  <si>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</si>
  <si>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</si>
  <si>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</si>
  <si>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</si>
  <si>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</si>
  <si>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</si>
  <si>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</si>
  <si>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</si>
  <si>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</si>
  <si>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</si>
  <si>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</si>
  <si>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</si>
  <si>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</si>
  <si>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</si>
  <si>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</si>
  <si>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</si>
  <si>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</si>
  <si>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</si>
  <si>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</si>
  <si>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</si>
  <si>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</si>
  <si>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</si>
  <si>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</si>
  <si>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</si>
  <si>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</si>
  <si>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</si>
  <si>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</si>
  <si>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</si>
  <si>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</si>
  <si>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</si>
  <si>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</si>
  <si>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</si>
  <si>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</si>
  <si>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</si>
  <si>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</si>
  <si>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</si>
  <si>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</si>
  <si>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</si>
  <si>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</si>
  <si>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</si>
  <si>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</si>
  <si>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</si>
  <si>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</si>
  <si>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</si>
  <si>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</si>
  <si>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</si>
  <si>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</si>
  <si>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</si>
  <si>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</si>
  <si>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</si>
  <si>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</si>
  <si>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</si>
  <si>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</si>
  <si>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</si>
  <si>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</si>
  <si>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</si>
  <si>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</si>
  <si>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</si>
  <si>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</si>
  <si>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</si>
  <si>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</si>
  <si>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</si>
  <si>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</si>
  <si>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</si>
  <si>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</si>
  <si>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</si>
  <si>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</si>
  <si>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</si>
  <si>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</si>
  <si>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</si>
  <si>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</si>
  <si>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</si>
  <si>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</si>
  <si>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</si>
  <si>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</si>
  <si>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</si>
  <si>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</si>
  <si>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</si>
  <si>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</si>
  <si>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</si>
  <si>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</si>
  <si>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</si>
  <si>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</si>
  <si>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</si>
  <si>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</si>
  <si>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</si>
  <si>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</si>
  <si>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</si>
  <si>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</si>
  <si>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</si>
  <si>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</si>
  <si>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</si>
  <si>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</si>
  <si>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</si>
  <si>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</si>
  <si>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</si>
  <si>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</si>
  <si>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</si>
  <si>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</si>
  <si>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</si>
  <si>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</si>
  <si>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</si>
  <si>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</si>
  <si>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</si>
  <si>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</si>
  <si>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</si>
  <si>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</si>
  <si>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</si>
  <si>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</si>
  <si>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</si>
  <si>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</si>
  <si>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</si>
  <si>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</si>
  <si>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</si>
  <si>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</si>
  <si>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</si>
  <si>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</si>
  <si>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</si>
  <si>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</si>
  <si>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</si>
  <si>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</si>
  <si>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</si>
  <si>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</si>
  <si>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</si>
  <si>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</si>
  <si>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</si>
  <si>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</si>
  <si>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</si>
  <si>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</si>
  <si>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</si>
  <si>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</si>
  <si>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</si>
  <si>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</si>
  <si>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</si>
  <si>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</si>
  <si>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</si>
  <si>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</si>
  <si>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</si>
  <si>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</si>
  <si>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</si>
  <si>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</si>
  <si>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</si>
  <si>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</si>
  <si>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</si>
  <si>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</si>
  <si>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</si>
  <si>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</si>
  <si>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</si>
  <si>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</si>
  <si>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</si>
  <si>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</si>
  <si>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</si>
  <si>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</si>
  <si>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</si>
  <si>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</si>
  <si>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</si>
  <si>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</si>
  <si>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</si>
  <si>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</si>
  <si>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</si>
  <si>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</si>
  <si>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</si>
  <si>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</si>
  <si>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</si>
  <si>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</si>
  <si>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</si>
  <si>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</si>
  <si>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</si>
  <si>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</si>
  <si>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</si>
  <si>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</si>
  <si>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</si>
  <si>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</si>
  <si>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</si>
  <si>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</si>
  <si>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</si>
  <si>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</si>
  <si>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</si>
  <si>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</si>
  <si>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</si>
  <si>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</si>
  <si>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</si>
  <si>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</si>
  <si>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</si>
  <si>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</si>
  <si>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</si>
  <si>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</si>
  <si>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</si>
  <si>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</si>
  <si>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</si>
  <si>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</si>
  <si>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</si>
  <si>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</si>
  <si>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</si>
  <si>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</si>
  <si>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</si>
  <si>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</si>
  <si>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</si>
  <si>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</si>
  <si>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</si>
  <si>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</si>
  <si>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</si>
  <si>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</si>
  <si>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</si>
  <si>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</si>
  <si>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</si>
  <si>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</si>
  <si>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</si>
  <si>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</si>
  <si>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</si>
  <si>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</si>
  <si>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</si>
  <si>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</si>
  <si>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</si>
  <si>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</si>
  <si>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</si>
  <si>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</si>
  <si>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</si>
  <si>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</si>
  <si>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</si>
  <si>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</si>
  <si>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</si>
  <si>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</si>
  <si>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</si>
  <si>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</si>
  <si>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</si>
  <si>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</si>
  <si>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</si>
  <si>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</si>
  <si>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</si>
  <si>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</si>
  <si>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</si>
  <si>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</si>
  <si>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</si>
  <si>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</si>
  <si>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</si>
  <si>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</si>
  <si>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</si>
  <si>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</si>
  <si>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</si>
  <si>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</si>
  <si>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</si>
  <si>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</si>
  <si>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</si>
  <si>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</si>
  <si>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</si>
  <si>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</si>
  <si>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</si>
  <si>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</si>
  <si>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</si>
  <si>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</si>
  <si>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</si>
  <si>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</si>
  <si>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</si>
  <si>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</si>
  <si>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</si>
  <si>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</si>
  <si>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</si>
  <si>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</si>
  <si>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</si>
  <si>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</si>
  <si>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</si>
  <si>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</si>
  <si>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</si>
  <si>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</si>
  <si>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</si>
  <si>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</si>
  <si>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</si>
  <si>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</si>
  <si>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</si>
  <si>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</si>
  <si>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</si>
  <si>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</si>
  <si>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</si>
  <si>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</si>
  <si>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</si>
  <si>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</si>
  <si>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</si>
  <si>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</si>
  <si>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</si>
  <si>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</si>
  <si>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</si>
  <si>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</si>
  <si>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</si>
  <si>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</si>
  <si>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</si>
  <si>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</si>
  <si>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</si>
  <si>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</si>
  <si>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</si>
  <si>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</si>
  <si>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</si>
  <si>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</si>
  <si>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</si>
  <si>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</si>
  <si>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</si>
  <si>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</si>
  <si>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</si>
  <si>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</si>
  <si>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</si>
  <si>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</si>
  <si>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</si>
  <si>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</si>
  <si>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</si>
  <si>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</si>
  <si>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</si>
  <si>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</si>
  <si>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</si>
  <si>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</si>
  <si>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</si>
  <si>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</si>
  <si>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</si>
  <si>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</si>
  <si>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</si>
  <si>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</si>
  <si>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</si>
  <si>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</si>
  <si>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</si>
  <si>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</si>
  <si>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</si>
  <si>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</si>
  <si>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</si>
  <si>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</si>
  <si>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</si>
  <si>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</si>
  <si>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</si>
  <si>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</si>
  <si>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</si>
  <si>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</si>
  <si>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</si>
  <si>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</si>
  <si>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</si>
  <si>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</si>
  <si>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</si>
  <si>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</si>
  <si>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</si>
  <si>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</si>
  <si>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</si>
  <si>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</si>
  <si>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</si>
  <si>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</si>
  <si>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</si>
  <si>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</si>
  <si>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</si>
  <si>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</si>
  <si>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</si>
  <si>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</si>
  <si>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</si>
  <si>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</si>
  <si>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</si>
  <si>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</si>
  <si>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</si>
  <si>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</si>
  <si>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</si>
  <si>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</si>
  <si>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</si>
  <si>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</si>
  <si>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</si>
  <si>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</si>
  <si>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</si>
  <si>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</si>
  <si>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</si>
  <si>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</si>
  <si>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</si>
  <si>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</si>
  <si>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</si>
  <si>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</si>
  <si>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</si>
  <si>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</si>
  <si>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</si>
  <si>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</si>
  <si>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</si>
  <si>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</si>
  <si>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</si>
  <si>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</si>
  <si>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</si>
  <si>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</si>
  <si>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</si>
  <si>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</si>
  <si>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</si>
  <si>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</si>
  <si>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</si>
  <si>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</si>
  <si>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</si>
  <si>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</si>
  <si>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</si>
  <si>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</si>
  <si>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</si>
  <si>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</si>
  <si>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</si>
  <si>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</si>
  <si>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</si>
  <si>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</si>
  <si>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</si>
  <si>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</si>
  <si>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</si>
  <si>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</si>
  <si>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</si>
  <si>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</si>
  <si>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</si>
  <si>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</si>
  <si>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</si>
  <si>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</si>
  <si>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</si>
  <si>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</si>
  <si>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</si>
  <si>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</si>
  <si>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</si>
  <si>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</si>
  <si>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</si>
  <si>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</si>
  <si>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</si>
  <si>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</si>
  <si>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</si>
  <si>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</si>
  <si>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</si>
  <si>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</si>
  <si>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</si>
  <si>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</si>
  <si>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</si>
  <si>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</si>
  <si>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</si>
  <si>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</si>
  <si>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</si>
  <si>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</si>
  <si>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</si>
  <si>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</si>
  <si>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</si>
  <si>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</si>
  <si>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</si>
  <si>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</si>
  <si>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</si>
  <si>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</si>
  <si>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</si>
  <si>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</si>
  <si>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</si>
  <si>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</si>
  <si>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</si>
  <si>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</si>
  <si>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</si>
  <si>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</si>
  <si>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</si>
  <si>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</si>
  <si>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</si>
  <si>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</si>
  <si>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</si>
  <si>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</si>
  <si>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</si>
  <si>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</si>
  <si>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</si>
  <si>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</si>
  <si>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</si>
  <si>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</si>
  <si>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</si>
  <si>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</si>
  <si>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</si>
  <si>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</si>
  <si>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</si>
  <si>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</si>
  <si>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</si>
  <si>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</si>
  <si>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</si>
  <si>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</si>
  <si>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</si>
  <si>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</si>
  <si>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</si>
  <si>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</si>
  <si>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</si>
  <si>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</si>
  <si>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</si>
  <si>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</si>
  <si>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</si>
  <si>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</si>
  <si>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</si>
  <si>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</si>
  <si>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</si>
  <si>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</si>
  <si>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</si>
  <si>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</si>
  <si>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</si>
  <si>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</si>
  <si>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</si>
  <si>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</si>
  <si>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</si>
  <si>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</si>
  <si>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</si>
  <si>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</si>
  <si>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</si>
  <si>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</si>
  <si>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</si>
  <si>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</si>
  <si>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</si>
  <si>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</si>
  <si>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</si>
  <si>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</si>
  <si>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</si>
  <si>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</si>
  <si>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</si>
  <si>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</si>
  <si>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</si>
  <si>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</si>
  <si>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</si>
  <si>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</si>
  <si>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</si>
  <si>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</si>
  <si>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</si>
  <si>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</si>
  <si>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</si>
  <si>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</si>
  <si>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</si>
  <si>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</si>
  <si>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</si>
  <si>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</si>
  <si>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</si>
  <si>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</si>
  <si>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</si>
  <si>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</si>
  <si>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</si>
  <si>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</si>
  <si>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</si>
  <si>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</si>
  <si>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</si>
  <si>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</si>
  <si>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</si>
  <si>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</si>
  <si>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</si>
  <si>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</si>
  <si>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</si>
  <si>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</si>
  <si>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</si>
  <si>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</si>
  <si>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</si>
  <si>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</si>
  <si>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</si>
  <si>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</si>
  <si>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</si>
  <si>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</si>
  <si>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</si>
  <si>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</si>
  <si>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</si>
  <si>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</si>
  <si>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</si>
  <si>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</si>
  <si>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</si>
  <si>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</si>
  <si>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</si>
  <si>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</si>
  <si>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</si>
  <si>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</si>
  <si>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</si>
  <si>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</si>
  <si>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</si>
  <si>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</si>
  <si>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</si>
  <si>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</si>
  <si>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</si>
  <si>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</si>
  <si>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</si>
  <si>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</si>
  <si>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</si>
  <si>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</si>
  <si>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</si>
  <si>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</si>
  <si>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</si>
  <si>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</si>
  <si>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</si>
  <si>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</si>
  <si>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</si>
  <si>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</si>
  <si>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</si>
  <si>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</si>
  <si>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</si>
  <si>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</si>
  <si>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</si>
  <si>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</si>
  <si>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</si>
  <si>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</si>
  <si>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</si>
  <si>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</si>
  <si>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</si>
  <si>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</si>
  <si>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</si>
  <si>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</si>
  <si>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</si>
  <si>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</si>
  <si>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</si>
  <si>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</si>
  <si>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</si>
  <si>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</si>
  <si>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</si>
  <si>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</si>
  <si>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</si>
  <si>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</si>
  <si>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</si>
  <si>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</si>
  <si>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</si>
  <si>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</si>
  <si>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</si>
  <si>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</si>
  <si>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</si>
  <si>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</si>
  <si>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</si>
  <si>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</si>
  <si>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</si>
  <si>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</si>
  <si>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</si>
  <si>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</si>
  <si>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</si>
  <si>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</si>
  <si>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</si>
  <si>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</si>
  <si>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</si>
  <si>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</si>
  <si>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</si>
  <si>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</si>
  <si>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</si>
  <si>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</si>
  <si>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</si>
  <si>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</si>
  <si>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</si>
  <si>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</si>
  <si>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</si>
  <si>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</si>
  <si>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</si>
  <si>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</si>
  <si>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</si>
  <si>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</si>
  <si>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</si>
  <si>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</si>
  <si>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</si>
  <si>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</si>
  <si>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</si>
  <si>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</si>
  <si>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</si>
  <si>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</si>
  <si>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</si>
  <si>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</si>
  <si>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</si>
  <si>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</si>
  <si>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</si>
  <si>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</si>
  <si>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</si>
  <si>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</si>
  <si>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</si>
  <si>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</si>
  <si>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</si>
  <si>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</si>
  <si>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</si>
  <si>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</si>
  <si>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</si>
  <si>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</si>
  <si>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</si>
  <si>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</si>
  <si>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</si>
  <si>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</si>
  <si>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</si>
  <si>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</si>
  <si>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</si>
  <si>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</si>
  <si>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</si>
  <si>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</si>
  <si>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</si>
  <si>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</si>
  <si>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</si>
  <si>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</si>
  <si>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</si>
  <si>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</si>
  <si>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</si>
  <si>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</si>
  <si>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</si>
  <si>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</si>
  <si>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</si>
  <si>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</si>
  <si>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</si>
  <si>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</si>
  <si>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</si>
  <si>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</si>
  <si>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</si>
  <si>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</si>
  <si>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</si>
  <si>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</si>
  <si>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</si>
  <si>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</si>
  <si>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</si>
  <si>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</si>
  <si>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</si>
  <si>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</si>
  <si>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</si>
  <si>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</si>
  <si>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</si>
  <si>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</si>
  <si>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</si>
  <si>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</si>
  <si>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</si>
  <si>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</si>
  <si>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</si>
  <si>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</si>
  <si>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</si>
  <si>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</si>
  <si>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</si>
  <si>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</si>
  <si>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</si>
  <si>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</si>
  <si>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</si>
  <si>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</si>
  <si>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</si>
  <si>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</si>
  <si>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</si>
  <si>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</si>
  <si>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</si>
  <si>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</si>
  <si>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</si>
  <si>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</si>
  <si>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</si>
  <si>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</si>
  <si>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</si>
  <si>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</si>
  <si>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</si>
  <si>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</si>
  <si>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</si>
  <si>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</si>
  <si>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</si>
  <si>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</si>
  <si>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</si>
  <si>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</si>
  <si>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</si>
  <si>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</si>
  <si>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</si>
  <si>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</si>
  <si>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</si>
  <si>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</si>
  <si>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</si>
  <si>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</si>
  <si>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</si>
  <si>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</si>
  <si>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</si>
  <si>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</si>
  <si>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</si>
  <si>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</si>
  <si>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</si>
  <si>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</si>
  <si>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</si>
  <si>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</si>
  <si>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</si>
  <si>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</si>
  <si>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</si>
  <si>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</si>
  <si>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ОТЧЕТ към 31.12.2021 г.</t>
  </si>
  <si>
    <t>Към 31.12.2021 г.</t>
  </si>
  <si>
    <t>ОТЧЕТ към 31.12.2022 г.</t>
  </si>
  <si>
    <t>Към 31.12.2022 г.</t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</si>
  <si>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спрямо разделно производство на електрическа и топлинна енергия.</t>
    </r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</si>
  <si>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запишете.</t>
    </r>
  </si>
  <si>
    <t>Справка за Привлечен капитал към 31.12.2022 г.</t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</si>
  <si>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</si>
  <si>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07.2022-06.2023</t>
  </si>
  <si>
    <t>"Топлофикация- Русе" АД</t>
  </si>
  <si>
    <t xml:space="preserve">Ръководител ФИД: </t>
  </si>
  <si>
    <t>/ П.Петрова /</t>
  </si>
  <si>
    <t xml:space="preserve"> / С.Желев /</t>
  </si>
  <si>
    <t>Ръководител отдел БРП:</t>
  </si>
  <si>
    <t>/ Т.Генджев /</t>
  </si>
  <si>
    <t>Такса дялово разпределение</t>
  </si>
  <si>
    <t>Др.такси за администр.обслужване</t>
  </si>
  <si>
    <t>Др.разходи по нормативни актове</t>
  </si>
  <si>
    <t>Обучение и квалификация</t>
  </si>
  <si>
    <t>Провизии при пенсиониране</t>
  </si>
  <si>
    <t>xxx</t>
  </si>
</sst>
</file>

<file path=xl/styles.xml><?xml version="1.0" encoding="utf-8"?>
<styleSheet xmlns="http://schemas.openxmlformats.org/spreadsheetml/2006/main">
  <numFmts count="58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  <numFmt numFmtId="220" formatCode="#,##0.000000000"/>
    <numFmt numFmtId="221" formatCode="#,##0.00000"/>
  </numFmts>
  <fonts count="91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7"/>
      <name val="Times New Roman"/>
      <family val="1"/>
    </font>
    <font>
      <sz val="10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5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0" fontId="71" fillId="0" borderId="0" xfId="0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left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4" fillId="6" borderId="15" xfId="1" applyNumberFormat="1" applyFont="1" applyFill="1" applyBorder="1" applyAlignment="1" applyProtection="1">
      <alignment horizontal="center" vertical="center"/>
    </xf>
    <xf numFmtId="10" fontId="84" fillId="6" borderId="2" xfId="1" applyNumberFormat="1" applyFont="1" applyFill="1" applyBorder="1" applyAlignment="1" applyProtection="1">
      <alignment horizontal="center" vertical="center"/>
    </xf>
    <xf numFmtId="0" fontId="83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85" fillId="5" borderId="1" xfId="0" applyFont="1" applyFill="1" applyBorder="1" applyAlignment="1" applyProtection="1">
      <alignment horizontal="center" vertical="center"/>
    </xf>
    <xf numFmtId="0" fontId="87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0" fontId="88" fillId="5" borderId="1" xfId="0" applyFont="1" applyFill="1" applyBorder="1"/>
    <xf numFmtId="0" fontId="4" fillId="0" borderId="0" xfId="0" applyFont="1" applyFill="1" applyAlignment="1" applyProtection="1">
      <alignment vertical="center"/>
      <protection hidden="1"/>
    </xf>
    <xf numFmtId="192" fontId="43" fillId="0" borderId="21" xfId="0" applyNumberFormat="1" applyFont="1" applyFill="1" applyBorder="1" applyAlignment="1" applyProtection="1">
      <alignment horizontal="center" vertical="center"/>
      <protection hidden="1"/>
    </xf>
    <xf numFmtId="192" fontId="11" fillId="0" borderId="21" xfId="0" applyNumberFormat="1" applyFont="1" applyFill="1" applyBorder="1" applyAlignment="1" applyProtection="1">
      <alignment horizontal="center" vertical="center"/>
      <protection hidden="1"/>
    </xf>
    <xf numFmtId="176" fontId="89" fillId="0" borderId="8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221" fontId="4" fillId="6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0" xfId="0" applyNumberFormat="1" applyFont="1" applyBorder="1" applyProtection="1">
      <protection hidden="1"/>
    </xf>
    <xf numFmtId="168" fontId="0" fillId="0" borderId="0" xfId="0" applyNumberFormat="1" applyProtection="1">
      <protection hidden="1"/>
    </xf>
    <xf numFmtId="3" fontId="12" fillId="0" borderId="0" xfId="0" applyNumberFormat="1" applyFont="1" applyBorder="1" applyAlignment="1" applyProtection="1">
      <alignment horizontal="center"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  <protection hidden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90" fillId="0" borderId="0" xfId="0" applyFont="1" applyAlignment="1" applyProtection="1">
      <alignment vertical="center"/>
      <protection hidden="1"/>
    </xf>
    <xf numFmtId="3" fontId="4" fillId="0" borderId="0" xfId="0" applyNumberFormat="1" applyFont="1" applyFill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0" fontId="7" fillId="0" borderId="0" xfId="0" applyFont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 vertical="center"/>
    </xf>
    <xf numFmtId="3" fontId="4" fillId="0" borderId="8" xfId="0" applyNumberFormat="1" applyFont="1" applyBorder="1" applyAlignment="1" applyProtection="1">
      <alignment horizontal="right" vertical="center"/>
      <protection hidden="1"/>
    </xf>
    <xf numFmtId="3" fontId="7" fillId="0" borderId="6" xfId="0" applyNumberFormat="1" applyFont="1" applyBorder="1" applyAlignment="1" applyProtection="1">
      <alignment horizontal="right" vertical="center" wrapText="1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horizontal="center" vertical="center"/>
      <protection hidden="1"/>
    </xf>
    <xf numFmtId="3" fontId="72" fillId="0" borderId="2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10" fontId="7" fillId="5" borderId="1" xfId="1" applyNumberFormat="1" applyFont="1" applyFill="1" applyBorder="1" applyAlignment="1" applyProtection="1">
      <alignment horizontal="center" vertical="center"/>
      <protection hidden="1"/>
    </xf>
    <xf numFmtId="10" fontId="7" fillId="5" borderId="2" xfId="1" applyNumberFormat="1" applyFont="1" applyFill="1" applyBorder="1" applyAlignment="1" applyProtection="1">
      <alignment horizontal="center" vertical="center"/>
      <protection hidden="1"/>
    </xf>
    <xf numFmtId="3" fontId="4" fillId="5" borderId="1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center" vertical="center"/>
      <protection hidden="1"/>
    </xf>
    <xf numFmtId="165" fontId="12" fillId="0" borderId="20" xfId="0" applyNumberFormat="1" applyFont="1" applyFill="1" applyBorder="1" applyAlignment="1" applyProtection="1">
      <alignment horizontal="center" vertical="center"/>
      <protection hidden="1"/>
    </xf>
    <xf numFmtId="165" fontId="12" fillId="0" borderId="24" xfId="0" applyNumberFormat="1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horizontal="center" vertical="center"/>
      <protection hidden="1"/>
    </xf>
    <xf numFmtId="3" fontId="72" fillId="0" borderId="2" xfId="0" applyNumberFormat="1" applyFont="1" applyFill="1" applyBorder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horizontal="center" vertical="center"/>
      <protection locked="0"/>
    </xf>
    <xf numFmtId="3" fontId="63" fillId="2" borderId="1" xfId="0" applyNumberFormat="1" applyFont="1" applyFill="1" applyBorder="1" applyAlignment="1" applyProtection="1">
      <alignment horizontal="center" vertical="center"/>
      <protection locked="0"/>
    </xf>
    <xf numFmtId="3" fontId="63" fillId="2" borderId="2" xfId="0" applyNumberFormat="1" applyFont="1" applyFill="1" applyBorder="1" applyAlignment="1" applyProtection="1">
      <alignment horizontal="center" vertical="center"/>
      <protection locked="0"/>
    </xf>
    <xf numFmtId="3" fontId="4" fillId="7" borderId="2" xfId="0" applyNumberFormat="1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horizontal="center" vertical="center"/>
      <protection hidden="1"/>
    </xf>
    <xf numFmtId="169" fontId="18" fillId="0" borderId="2" xfId="1" applyNumberFormat="1" applyFont="1" applyFill="1" applyBorder="1" applyAlignment="1" applyProtection="1">
      <alignment horizontal="center" vertical="center"/>
      <protection hidden="1"/>
    </xf>
    <xf numFmtId="10" fontId="18" fillId="0" borderId="1" xfId="1" applyNumberFormat="1" applyFont="1" applyFill="1" applyBorder="1" applyAlignment="1" applyProtection="1">
      <alignment horizontal="center" vertical="center"/>
      <protection hidden="1"/>
    </xf>
    <xf numFmtId="10" fontId="18" fillId="0" borderId="2" xfId="1" applyNumberFormat="1" applyFont="1" applyFill="1" applyBorder="1" applyAlignment="1" applyProtection="1">
      <alignment horizontal="center" vertical="center"/>
      <protection hidden="1"/>
    </xf>
    <xf numFmtId="4" fontId="13" fillId="0" borderId="1" xfId="0" applyNumberFormat="1" applyFont="1" applyFill="1" applyBorder="1" applyAlignment="1" applyProtection="1">
      <alignment horizontal="center" vertical="center"/>
      <protection hidden="1"/>
    </xf>
    <xf numFmtId="4" fontId="13" fillId="0" borderId="2" xfId="0" applyNumberFormat="1" applyFont="1" applyFill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horizontal="center" vertical="center"/>
      <protection hidden="1"/>
    </xf>
    <xf numFmtId="4" fontId="14" fillId="0" borderId="10" xfId="0" applyNumberFormat="1" applyFont="1" applyFill="1" applyBorder="1" applyAlignment="1" applyProtection="1">
      <alignment horizontal="center" vertical="center"/>
      <protection hidden="1"/>
    </xf>
    <xf numFmtId="3" fontId="4" fillId="0" borderId="18" xfId="0" applyNumberFormat="1" applyFont="1" applyFill="1" applyBorder="1" applyAlignment="1" applyProtection="1">
      <alignment horizontal="center" vertical="center"/>
      <protection hidden="1"/>
    </xf>
    <xf numFmtId="220" fontId="72" fillId="3" borderId="1" xfId="0" applyNumberFormat="1" applyFont="1" applyFill="1" applyBorder="1" applyAlignment="1" applyProtection="1">
      <alignment horizontal="center" vertical="center"/>
      <protection hidden="1"/>
    </xf>
    <xf numFmtId="220" fontId="72" fillId="3" borderId="2" xfId="0" applyNumberFormat="1" applyFont="1" applyFill="1" applyBorder="1" applyAlignment="1" applyProtection="1">
      <alignment horizontal="center" vertical="center"/>
      <protection hidden="1"/>
    </xf>
    <xf numFmtId="220" fontId="4" fillId="5" borderId="1" xfId="0" applyNumberFormat="1" applyFont="1" applyFill="1" applyBorder="1" applyAlignment="1" applyProtection="1">
      <alignment horizontal="center" vertical="center"/>
      <protection hidden="1"/>
    </xf>
    <xf numFmtId="220" fontId="4" fillId="5" borderId="2" xfId="0" applyNumberFormat="1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horizontal="center" vertical="center"/>
      <protection hidden="1"/>
    </xf>
    <xf numFmtId="169" fontId="14" fillId="0" borderId="2" xfId="1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10" fontId="4" fillId="0" borderId="1" xfId="1" applyNumberFormat="1" applyFont="1" applyBorder="1" applyAlignment="1" applyProtection="1">
      <alignment horizontal="center" vertical="center"/>
      <protection hidden="1"/>
    </xf>
    <xf numFmtId="10" fontId="4" fillId="0" borderId="2" xfId="1" applyNumberFormat="1" applyFont="1" applyBorder="1" applyAlignment="1" applyProtection="1">
      <alignment horizontal="center" vertical="center"/>
      <protection hidden="1"/>
    </xf>
    <xf numFmtId="3" fontId="63" fillId="3" borderId="1" xfId="0" applyNumberFormat="1" applyFont="1" applyFill="1" applyBorder="1" applyAlignment="1" applyProtection="1">
      <alignment horizontal="center" vertical="center"/>
      <protection hidden="1"/>
    </xf>
    <xf numFmtId="3" fontId="63" fillId="3" borderId="2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 applyProtection="1">
      <alignment horizontal="center" vertical="center"/>
      <protection hidden="1"/>
    </xf>
    <xf numFmtId="3" fontId="4" fillId="6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4" fontId="4" fillId="6" borderId="2" xfId="0" applyNumberFormat="1" applyFont="1" applyFill="1" applyBorder="1" applyAlignment="1" applyProtection="1">
      <alignment horizontal="center" vertical="center"/>
      <protection locked="0"/>
    </xf>
    <xf numFmtId="2" fontId="76" fillId="0" borderId="1" xfId="0" applyNumberFormat="1" applyFont="1" applyBorder="1" applyAlignment="1" applyProtection="1">
      <alignment horizontal="center" vertical="center"/>
      <protection hidden="1"/>
    </xf>
    <xf numFmtId="2" fontId="76" fillId="0" borderId="2" xfId="0" applyNumberFormat="1" applyFont="1" applyBorder="1" applyAlignment="1" applyProtection="1">
      <alignment horizontal="center" vertical="center"/>
      <protection hidden="1"/>
    </xf>
    <xf numFmtId="2" fontId="64" fillId="0" borderId="1" xfId="0" applyNumberFormat="1" applyFont="1" applyBorder="1" applyAlignment="1" applyProtection="1">
      <alignment horizontal="center" vertical="center"/>
      <protection hidden="1"/>
    </xf>
    <xf numFmtId="2" fontId="64" fillId="0" borderId="2" xfId="0" applyNumberFormat="1" applyFont="1" applyBorder="1" applyAlignment="1" applyProtection="1">
      <alignment horizontal="center" vertical="center"/>
      <protection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3" fontId="13" fillId="0" borderId="6" xfId="0" applyNumberFormat="1" applyFont="1" applyFill="1" applyBorder="1" applyAlignment="1" applyProtection="1">
      <alignment horizontal="center" vertical="center"/>
      <protection hidden="1"/>
    </xf>
    <xf numFmtId="3" fontId="13" fillId="0" borderId="28" xfId="0" applyNumberFormat="1" applyFont="1" applyFill="1" applyBorder="1" applyAlignment="1" applyProtection="1">
      <alignment horizontal="center" vertical="center"/>
      <protection hidden="1"/>
    </xf>
    <xf numFmtId="3" fontId="13" fillId="5" borderId="6" xfId="0" applyNumberFormat="1" applyFont="1" applyFill="1" applyBorder="1" applyAlignment="1" applyProtection="1">
      <alignment horizontal="center" vertical="center"/>
      <protection hidden="1"/>
    </xf>
    <xf numFmtId="3" fontId="13" fillId="5" borderId="28" xfId="0" applyNumberFormat="1" applyFont="1" applyFill="1" applyBorder="1" applyAlignment="1" applyProtection="1">
      <alignment horizontal="center" vertical="center"/>
      <protection hidden="1"/>
    </xf>
    <xf numFmtId="4" fontId="53" fillId="0" borderId="6" xfId="0" applyNumberFormat="1" applyFont="1" applyFill="1" applyBorder="1" applyAlignment="1" applyProtection="1">
      <alignment horizontal="center" vertical="center"/>
      <protection hidden="1"/>
    </xf>
    <xf numFmtId="4" fontId="53" fillId="0" borderId="28" xfId="0" applyNumberFormat="1" applyFont="1" applyFill="1" applyBorder="1" applyAlignment="1" applyProtection="1">
      <alignment horizontal="center" vertical="center"/>
      <protection hidden="1"/>
    </xf>
    <xf numFmtId="4" fontId="64" fillId="0" borderId="8" xfId="0" applyNumberFormat="1" applyFont="1" applyBorder="1" applyAlignment="1" applyProtection="1">
      <alignment horizontal="center" vertical="center"/>
      <protection hidden="1"/>
    </xf>
    <xf numFmtId="4" fontId="64" fillId="0" borderId="18" xfId="0" applyNumberFormat="1" applyFont="1" applyBorder="1" applyAlignment="1" applyProtection="1">
      <alignment horizontal="center" vertical="center"/>
      <protection hidden="1"/>
    </xf>
    <xf numFmtId="3" fontId="78" fillId="0" borderId="8" xfId="0" applyNumberFormat="1" applyFont="1" applyBorder="1" applyAlignment="1" applyProtection="1">
      <alignment horizontal="center" vertical="center"/>
      <protection hidden="1"/>
    </xf>
    <xf numFmtId="3" fontId="78" fillId="0" borderId="18" xfId="0" applyNumberFormat="1" applyFont="1" applyBorder="1" applyAlignment="1" applyProtection="1">
      <alignment horizontal="center" vertical="center"/>
      <protection hidden="1"/>
    </xf>
    <xf numFmtId="3" fontId="4" fillId="3" borderId="18" xfId="0" applyNumberFormat="1" applyFont="1" applyFill="1" applyBorder="1" applyAlignment="1" applyProtection="1">
      <alignment horizontal="center" vertical="center"/>
      <protection hidden="1"/>
    </xf>
    <xf numFmtId="2" fontId="18" fillId="6" borderId="1" xfId="0" applyNumberFormat="1" applyFont="1" applyFill="1" applyBorder="1" applyAlignment="1" applyProtection="1">
      <alignment horizontal="center" vertical="center"/>
      <protection locked="0"/>
    </xf>
    <xf numFmtId="2" fontId="18" fillId="6" borderId="2" xfId="0" applyNumberFormat="1" applyFont="1" applyFill="1" applyBorder="1" applyAlignment="1" applyProtection="1">
      <alignment horizontal="center" vertical="center"/>
      <protection locked="0"/>
    </xf>
    <xf numFmtId="4" fontId="79" fillId="0" borderId="1" xfId="0" applyNumberFormat="1" applyFont="1" applyBorder="1" applyAlignment="1" applyProtection="1">
      <alignment horizontal="center" vertical="center"/>
      <protection hidden="1"/>
    </xf>
    <xf numFmtId="4" fontId="79" fillId="0" borderId="2" xfId="0" applyNumberFormat="1" applyFont="1" applyBorder="1" applyAlignment="1" applyProtection="1">
      <alignment horizontal="center" vertical="center"/>
      <protection hidden="1"/>
    </xf>
    <xf numFmtId="2" fontId="4" fillId="0" borderId="1" xfId="0" applyNumberFormat="1" applyFont="1" applyBorder="1" applyAlignment="1" applyProtection="1">
      <alignment horizontal="center" vertical="center"/>
      <protection hidden="1"/>
    </xf>
    <xf numFmtId="2" fontId="4" fillId="0" borderId="2" xfId="0" applyNumberFormat="1" applyFont="1" applyBorder="1" applyAlignment="1" applyProtection="1">
      <alignment horizontal="center" vertical="center"/>
      <protection hidden="1"/>
    </xf>
    <xf numFmtId="3" fontId="4" fillId="3" borderId="21" xfId="0" applyNumberFormat="1" applyFont="1" applyFill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horizontal="center" vertical="center"/>
      <protection hidden="1"/>
    </xf>
    <xf numFmtId="2" fontId="56" fillId="0" borderId="2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horizontal="center" vertical="center"/>
      <protection hidden="1"/>
    </xf>
    <xf numFmtId="2" fontId="80" fillId="0" borderId="18" xfId="0" applyNumberFormat="1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horizontal="center" vertical="center"/>
      <protection hidden="1"/>
    </xf>
    <xf numFmtId="2" fontId="81" fillId="0" borderId="30" xfId="0" applyNumberFormat="1" applyFont="1" applyBorder="1" applyAlignment="1" applyProtection="1">
      <alignment horizontal="center" vertical="center"/>
      <protection hidden="1"/>
    </xf>
    <xf numFmtId="2" fontId="4" fillId="0" borderId="0" xfId="0" applyNumberFormat="1" applyFont="1" applyAlignment="1" applyProtection="1">
      <alignment horizontal="center" vertical="center"/>
      <protection hidden="1"/>
    </xf>
    <xf numFmtId="167" fontId="77" fillId="5" borderId="1" xfId="0" applyNumberFormat="1" applyFont="1" applyFill="1" applyBorder="1" applyAlignment="1" applyProtection="1">
      <alignment horizontal="center" vertical="center"/>
    </xf>
    <xf numFmtId="167" fontId="77" fillId="5" borderId="2" xfId="0" applyNumberFormat="1" applyFont="1" applyFill="1" applyBorder="1" applyAlignment="1" applyProtection="1">
      <alignment horizontal="center" vertical="center"/>
    </xf>
    <xf numFmtId="3" fontId="85" fillId="0" borderId="1" xfId="0" applyNumberFormat="1" applyFont="1" applyFill="1" applyBorder="1" applyAlignment="1" applyProtection="1">
      <alignment horizontal="center" vertical="center"/>
    </xf>
    <xf numFmtId="3" fontId="85" fillId="0" borderId="2" xfId="0" applyNumberFormat="1" applyFont="1" applyFill="1" applyBorder="1" applyAlignment="1" applyProtection="1">
      <alignment horizontal="center" vertical="center"/>
    </xf>
    <xf numFmtId="167" fontId="18" fillId="0" borderId="1" xfId="0" applyNumberFormat="1" applyFont="1" applyBorder="1" applyAlignment="1" applyProtection="1">
      <alignment horizontal="center" vertical="center"/>
    </xf>
    <xf numFmtId="167" fontId="18" fillId="0" borderId="2" xfId="0" applyNumberFormat="1" applyFont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center" vertical="center"/>
    </xf>
    <xf numFmtId="3" fontId="4" fillId="3" borderId="2" xfId="0" applyNumberFormat="1" applyFont="1" applyFill="1" applyBorder="1" applyAlignment="1" applyProtection="1">
      <alignment horizontal="center" vertical="center"/>
    </xf>
    <xf numFmtId="167" fontId="4" fillId="0" borderId="1" xfId="1" applyNumberFormat="1" applyFont="1" applyBorder="1" applyAlignment="1" applyProtection="1">
      <alignment horizontal="center" vertical="center"/>
    </xf>
    <xf numFmtId="167" fontId="4" fillId="0" borderId="2" xfId="1" applyNumberFormat="1" applyFont="1" applyBorder="1" applyAlignment="1" applyProtection="1">
      <alignment horizontal="center" vertical="center"/>
    </xf>
    <xf numFmtId="169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2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17" fillId="0" borderId="43" xfId="0" applyNumberFormat="1" applyFont="1" applyBorder="1" applyAlignment="1" applyProtection="1">
      <alignment horizontal="center" vertical="center"/>
      <protection hidden="1"/>
    </xf>
    <xf numFmtId="219" fontId="17" fillId="0" borderId="44" xfId="0" applyNumberFormat="1" applyFont="1" applyBorder="1" applyAlignment="1" applyProtection="1">
      <alignment horizontal="center" vertical="center"/>
      <protection hidden="1"/>
    </xf>
    <xf numFmtId="219" fontId="1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17" fillId="0" borderId="9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182" fontId="4" fillId="0" borderId="0" xfId="0" applyNumberFormat="1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40" fillId="6" borderId="20" xfId="0" applyNumberFormat="1" applyFont="1" applyFill="1" applyBorder="1" applyAlignment="1" applyProtection="1">
      <alignment horizontal="center" vertical="center"/>
      <protection locked="0"/>
    </xf>
    <xf numFmtId="215" fontId="40" fillId="6" borderId="8" xfId="0" applyNumberFormat="1" applyFont="1" applyFill="1" applyBorder="1" applyAlignment="1" applyProtection="1">
      <alignment horizontal="center" vertical="center"/>
      <protection locked="0"/>
    </xf>
    <xf numFmtId="216" fontId="40" fillId="0" borderId="20" xfId="0" applyNumberFormat="1" applyFont="1" applyFill="1" applyBorder="1" applyAlignment="1" applyProtection="1">
      <alignment horizontal="center" vertical="center"/>
      <protection hidden="1"/>
    </xf>
    <xf numFmtId="216" fontId="40" fillId="0" borderId="8" xfId="0" applyNumberFormat="1" applyFont="1" applyFill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8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workbookViewId="0">
      <selection activeCell="O17" sqref="O17"/>
    </sheetView>
  </sheetViews>
  <sheetFormatPr defaultRowHeight="12.75"/>
  <cols>
    <col min="1" max="1" width="9.140625" style="15"/>
    <col min="2" max="2" width="9.140625" style="47"/>
    <col min="3" max="8" width="9.140625" style="15"/>
    <col min="9" max="9" width="13.7109375" style="15" customWidth="1"/>
    <col min="10" max="16384" width="9.140625" style="15"/>
  </cols>
  <sheetData>
    <row r="3" spans="2:9">
      <c r="B3" s="696" t="s">
        <v>350</v>
      </c>
      <c r="C3" s="696"/>
      <c r="D3" s="696"/>
      <c r="E3" s="696"/>
      <c r="F3" s="696"/>
      <c r="G3" s="696"/>
      <c r="H3" s="696"/>
    </row>
    <row r="4" spans="2:9">
      <c r="B4" s="696" t="s">
        <v>351</v>
      </c>
      <c r="C4" s="696"/>
      <c r="D4" s="696"/>
      <c r="E4" s="696"/>
      <c r="F4" s="696"/>
      <c r="G4" s="696"/>
      <c r="H4" s="696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5" t="s">
        <v>354</v>
      </c>
      <c r="D9" s="695"/>
      <c r="E9" s="695"/>
      <c r="F9" s="695"/>
      <c r="G9" s="695"/>
      <c r="H9" s="695"/>
      <c r="I9" s="695"/>
    </row>
    <row r="10" spans="2:9" ht="39" customHeight="1">
      <c r="B10" s="59">
        <v>4</v>
      </c>
      <c r="C10" s="695" t="s">
        <v>355</v>
      </c>
      <c r="D10" s="695"/>
      <c r="E10" s="695"/>
      <c r="F10" s="695"/>
      <c r="G10" s="695"/>
      <c r="H10" s="695"/>
      <c r="I10" s="695"/>
    </row>
    <row r="11" spans="2:9" ht="28.5" customHeight="1">
      <c r="B11" s="59">
        <v>5</v>
      </c>
      <c r="C11" s="695" t="s">
        <v>356</v>
      </c>
      <c r="D11" s="695"/>
      <c r="E11" s="695"/>
      <c r="F11" s="695"/>
      <c r="G11" s="695"/>
      <c r="H11" s="695"/>
      <c r="I11" s="695"/>
    </row>
    <row r="12" spans="2:9" ht="30" customHeight="1">
      <c r="B12" s="59">
        <v>6</v>
      </c>
      <c r="C12" s="695" t="s">
        <v>761</v>
      </c>
      <c r="D12" s="695"/>
      <c r="E12" s="695"/>
      <c r="F12" s="695"/>
      <c r="G12" s="695"/>
      <c r="H12" s="695"/>
      <c r="I12" s="695"/>
    </row>
    <row r="13" spans="2:9" ht="27" customHeight="1">
      <c r="B13" s="59">
        <v>7</v>
      </c>
      <c r="C13" s="695" t="s">
        <v>357</v>
      </c>
      <c r="D13" s="695"/>
      <c r="E13" s="695"/>
      <c r="F13" s="695"/>
      <c r="G13" s="695"/>
      <c r="H13" s="695"/>
      <c r="I13" s="695"/>
    </row>
    <row r="14" spans="2:9" ht="40.5" customHeight="1">
      <c r="B14" s="59">
        <v>8</v>
      </c>
      <c r="C14" s="695" t="s">
        <v>358</v>
      </c>
      <c r="D14" s="695"/>
      <c r="E14" s="695"/>
      <c r="F14" s="695"/>
      <c r="G14" s="695"/>
      <c r="H14" s="695"/>
      <c r="I14" s="695"/>
    </row>
    <row r="15" spans="2:9" ht="27" customHeight="1">
      <c r="B15" s="59">
        <v>9</v>
      </c>
      <c r="C15" s="695" t="s">
        <v>359</v>
      </c>
      <c r="D15" s="695"/>
      <c r="E15" s="695"/>
      <c r="F15" s="695"/>
      <c r="G15" s="695"/>
      <c r="H15" s="695"/>
      <c r="I15" s="695"/>
    </row>
    <row r="16" spans="2:9">
      <c r="B16" s="59">
        <v>10</v>
      </c>
      <c r="C16" s="695" t="s">
        <v>360</v>
      </c>
      <c r="D16" s="695"/>
      <c r="E16" s="695"/>
      <c r="F16" s="695"/>
      <c r="G16" s="695"/>
      <c r="H16" s="695"/>
      <c r="I16" s="695"/>
    </row>
    <row r="17" spans="2:9" ht="39" customHeight="1">
      <c r="B17" s="59">
        <v>11</v>
      </c>
      <c r="C17" s="695" t="s">
        <v>361</v>
      </c>
      <c r="D17" s="695"/>
      <c r="E17" s="695"/>
      <c r="F17" s="695"/>
      <c r="G17" s="695"/>
      <c r="H17" s="695"/>
      <c r="I17" s="695"/>
    </row>
    <row r="18" spans="2:9" ht="43.5" customHeight="1">
      <c r="B18" s="59">
        <v>12</v>
      </c>
      <c r="C18" s="695" t="s">
        <v>362</v>
      </c>
      <c r="D18" s="695"/>
      <c r="E18" s="695"/>
      <c r="F18" s="695"/>
      <c r="G18" s="695"/>
      <c r="H18" s="695"/>
      <c r="I18" s="695"/>
    </row>
    <row r="19" spans="2:9">
      <c r="B19" s="59">
        <v>13</v>
      </c>
      <c r="C19" s="695" t="s">
        <v>363</v>
      </c>
      <c r="D19" s="695"/>
      <c r="E19" s="695"/>
      <c r="F19" s="695"/>
      <c r="G19" s="695"/>
      <c r="H19" s="695"/>
      <c r="I19" s="695"/>
    </row>
    <row r="20" spans="2:9" ht="28.5" customHeight="1">
      <c r="B20" s="59">
        <v>14</v>
      </c>
      <c r="C20" s="695" t="s">
        <v>364</v>
      </c>
      <c r="D20" s="695"/>
      <c r="E20" s="695"/>
      <c r="F20" s="695"/>
      <c r="G20" s="695"/>
      <c r="H20" s="695"/>
      <c r="I20" s="695"/>
    </row>
    <row r="21" spans="2:9">
      <c r="B21" s="59">
        <v>15</v>
      </c>
      <c r="C21" s="695" t="s">
        <v>365</v>
      </c>
      <c r="D21" s="695"/>
      <c r="E21" s="695"/>
      <c r="F21" s="695"/>
      <c r="G21" s="695"/>
      <c r="H21" s="695"/>
      <c r="I21" s="695"/>
    </row>
    <row r="22" spans="2:9">
      <c r="B22" s="59">
        <v>16</v>
      </c>
      <c r="C22" s="695" t="s">
        <v>366</v>
      </c>
      <c r="D22" s="695"/>
      <c r="E22" s="695"/>
      <c r="F22" s="695"/>
      <c r="G22" s="695"/>
      <c r="H22" s="695"/>
      <c r="I22" s="695"/>
    </row>
    <row r="23" spans="2:9">
      <c r="B23" s="59">
        <v>17</v>
      </c>
      <c r="C23" s="695" t="s">
        <v>367</v>
      </c>
      <c r="D23" s="695"/>
      <c r="E23" s="695"/>
      <c r="F23" s="695"/>
      <c r="G23" s="695"/>
      <c r="H23" s="695"/>
      <c r="I23" s="695"/>
    </row>
    <row r="24" spans="2:9" ht="27.75" customHeight="1">
      <c r="B24" s="59">
        <v>18</v>
      </c>
      <c r="C24" s="695" t="s">
        <v>762</v>
      </c>
      <c r="D24" s="695"/>
      <c r="E24" s="695"/>
      <c r="F24" s="695"/>
      <c r="G24" s="695"/>
      <c r="H24" s="695"/>
      <c r="I24" s="695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tabSelected="1" workbookViewId="0">
      <pane ySplit="5" topLeftCell="A6" activePane="bottomLeft" state="frozen"/>
      <selection pane="bottomLeft" activeCell="J52" sqref="J52"/>
    </sheetView>
  </sheetViews>
  <sheetFormatPr defaultColWidth="0" defaultRowHeight="12.75" zeroHeight="1"/>
  <cols>
    <col min="1" max="1" width="19.42578125" style="95" customWidth="1"/>
    <col min="2" max="2" width="20.42578125" style="95" customWidth="1"/>
    <col min="3" max="3" width="9.140625" style="98" bestFit="1" customWidth="1"/>
    <col min="4" max="4" width="10.5703125" style="95" customWidth="1"/>
    <col min="5" max="17" width="9.5703125" style="95" customWidth="1"/>
    <col min="18" max="20" width="9.5703125" style="95" hidden="1" customWidth="1"/>
    <col min="21" max="21" width="11.5703125" style="95" hidden="1" customWidth="1"/>
    <col min="22" max="22" width="11.42578125" style="95" hidden="1" customWidth="1"/>
    <col min="23" max="23" width="0" style="95" hidden="1" customWidth="1"/>
    <col min="24" max="16384" width="0" style="95" hidden="1"/>
  </cols>
  <sheetData>
    <row r="1" spans="1:16" ht="12.75" customHeight="1">
      <c r="A1" s="843" t="s">
        <v>598</v>
      </c>
      <c r="B1" s="843"/>
      <c r="C1" s="843"/>
      <c r="K1" s="96"/>
      <c r="L1" s="96"/>
      <c r="M1" s="96"/>
      <c r="N1" s="96"/>
      <c r="O1" s="96"/>
      <c r="P1" s="124" t="s">
        <v>696</v>
      </c>
    </row>
    <row r="2" spans="1:16">
      <c r="A2" s="844" t="str">
        <f>'ТИП-ПРОИЗ'!B3</f>
        <v>"Топлофикация- Русе" АД</v>
      </c>
      <c r="B2" s="844"/>
      <c r="C2" s="844"/>
      <c r="K2" s="96"/>
      <c r="L2" s="96"/>
      <c r="M2" s="96"/>
      <c r="N2" s="96"/>
      <c r="O2" s="96"/>
      <c r="P2" s="96"/>
    </row>
    <row r="3" spans="1:16"/>
    <row r="4" spans="1:16">
      <c r="A4" s="850">
        <f>'ТИП-ПРОИЗ'!F6</f>
        <v>7.2023000000000001</v>
      </c>
      <c r="B4" s="851"/>
      <c r="C4" s="855" t="s">
        <v>161</v>
      </c>
      <c r="D4" s="99" t="s">
        <v>392</v>
      </c>
      <c r="E4" s="100">
        <f>DATE($A$4,D5,1)</f>
        <v>2739</v>
      </c>
      <c r="F4" s="100">
        <f t="shared" ref="F4:P4" si="0">DATE($A$4,$D$5+E5,1)</f>
        <v>2770</v>
      </c>
      <c r="G4" s="100">
        <f t="shared" si="0"/>
        <v>2801</v>
      </c>
      <c r="H4" s="100">
        <f t="shared" si="0"/>
        <v>2831</v>
      </c>
      <c r="I4" s="100">
        <f t="shared" si="0"/>
        <v>2862</v>
      </c>
      <c r="J4" s="100">
        <f t="shared" si="0"/>
        <v>2892</v>
      </c>
      <c r="K4" s="100">
        <f t="shared" si="0"/>
        <v>2923</v>
      </c>
      <c r="L4" s="100">
        <f t="shared" si="0"/>
        <v>2954</v>
      </c>
      <c r="M4" s="100">
        <f t="shared" si="0"/>
        <v>2983</v>
      </c>
      <c r="N4" s="100">
        <f t="shared" si="0"/>
        <v>3014</v>
      </c>
      <c r="O4" s="100">
        <f t="shared" si="0"/>
        <v>3044</v>
      </c>
      <c r="P4" s="100">
        <f t="shared" si="0"/>
        <v>3075</v>
      </c>
    </row>
    <row r="5" spans="1:16">
      <c r="A5" s="852"/>
      <c r="B5" s="853"/>
      <c r="C5" s="855"/>
      <c r="D5" s="129">
        <v>7</v>
      </c>
      <c r="E5" s="101">
        <v>1</v>
      </c>
      <c r="F5" s="101">
        <v>2</v>
      </c>
      <c r="G5" s="101">
        <v>3</v>
      </c>
      <c r="H5" s="101">
        <v>4</v>
      </c>
      <c r="I5" s="101">
        <v>5</v>
      </c>
      <c r="J5" s="101">
        <v>6</v>
      </c>
      <c r="K5" s="101">
        <v>7</v>
      </c>
      <c r="L5" s="101">
        <v>8</v>
      </c>
      <c r="M5" s="101">
        <v>9</v>
      </c>
      <c r="N5" s="101">
        <v>10</v>
      </c>
      <c r="O5" s="101">
        <v>11</v>
      </c>
      <c r="P5" s="101">
        <v>12</v>
      </c>
    </row>
    <row r="6" spans="1:16" ht="12.75" customHeight="1">
      <c r="A6" s="854" t="s">
        <v>700</v>
      </c>
      <c r="B6" s="451" t="s">
        <v>702</v>
      </c>
      <c r="C6" s="452"/>
      <c r="D6" s="104"/>
      <c r="E6" s="454" t="s">
        <v>777</v>
      </c>
      <c r="F6" s="454" t="s">
        <v>777</v>
      </c>
      <c r="G6" s="454" t="s">
        <v>777</v>
      </c>
      <c r="H6" s="454" t="s">
        <v>777</v>
      </c>
      <c r="I6" s="454" t="s">
        <v>777</v>
      </c>
      <c r="J6" s="454" t="s">
        <v>777</v>
      </c>
      <c r="K6" s="454" t="s">
        <v>777</v>
      </c>
      <c r="L6" s="454" t="s">
        <v>777</v>
      </c>
      <c r="M6" s="454" t="s">
        <v>777</v>
      </c>
      <c r="N6" s="454" t="s">
        <v>777</v>
      </c>
      <c r="O6" s="454" t="s">
        <v>777</v>
      </c>
      <c r="P6" s="454" t="s">
        <v>777</v>
      </c>
    </row>
    <row r="7" spans="1:16" ht="12.75" customHeight="1">
      <c r="A7" s="854"/>
      <c r="B7" s="451" t="s">
        <v>703</v>
      </c>
      <c r="C7" s="452"/>
      <c r="D7" s="104"/>
      <c r="E7" s="454" t="s">
        <v>777</v>
      </c>
      <c r="F7" s="454" t="s">
        <v>777</v>
      </c>
      <c r="G7" s="454" t="s">
        <v>777</v>
      </c>
      <c r="H7" s="454" t="s">
        <v>777</v>
      </c>
      <c r="I7" s="454" t="s">
        <v>777</v>
      </c>
      <c r="J7" s="454" t="s">
        <v>777</v>
      </c>
      <c r="K7" s="454" t="s">
        <v>777</v>
      </c>
      <c r="L7" s="454" t="s">
        <v>777</v>
      </c>
      <c r="M7" s="454" t="s">
        <v>777</v>
      </c>
      <c r="N7" s="454" t="s">
        <v>777</v>
      </c>
      <c r="O7" s="454" t="s">
        <v>777</v>
      </c>
      <c r="P7" s="454" t="s">
        <v>777</v>
      </c>
    </row>
    <row r="8" spans="1:16">
      <c r="A8" s="854"/>
      <c r="B8" s="453" t="s">
        <v>701</v>
      </c>
      <c r="C8" s="453"/>
      <c r="D8" s="104"/>
      <c r="E8" s="450"/>
      <c r="F8" s="450"/>
      <c r="G8" s="450"/>
      <c r="H8" s="450"/>
      <c r="I8" s="450"/>
      <c r="J8" s="450"/>
      <c r="K8" s="450"/>
      <c r="L8" s="450"/>
      <c r="M8" s="450"/>
      <c r="N8" s="450"/>
      <c r="O8" s="450"/>
      <c r="P8" s="450"/>
    </row>
    <row r="9" spans="1:16">
      <c r="A9" s="856" t="s">
        <v>544</v>
      </c>
      <c r="B9" s="102" t="s">
        <v>393</v>
      </c>
      <c r="C9" s="103" t="s">
        <v>70</v>
      </c>
      <c r="D9" s="104" t="s">
        <v>777</v>
      </c>
      <c r="E9" s="104" t="s">
        <v>777</v>
      </c>
      <c r="F9" s="104" t="s">
        <v>777</v>
      </c>
      <c r="G9" s="104" t="s">
        <v>777</v>
      </c>
      <c r="H9" s="104" t="s">
        <v>777</v>
      </c>
      <c r="I9" s="104" t="s">
        <v>777</v>
      </c>
      <c r="J9" s="104" t="s">
        <v>777</v>
      </c>
      <c r="K9" s="104" t="s">
        <v>777</v>
      </c>
      <c r="L9" s="104" t="s">
        <v>777</v>
      </c>
      <c r="M9" s="104" t="s">
        <v>777</v>
      </c>
      <c r="N9" s="104" t="s">
        <v>777</v>
      </c>
      <c r="O9" s="104" t="s">
        <v>777</v>
      </c>
      <c r="P9" s="104" t="s">
        <v>777</v>
      </c>
    </row>
    <row r="10" spans="1:16">
      <c r="A10" s="857"/>
      <c r="B10" s="102" t="s">
        <v>394</v>
      </c>
      <c r="C10" s="103" t="s">
        <v>70</v>
      </c>
      <c r="D10" s="104" t="s">
        <v>777</v>
      </c>
      <c r="E10" s="130" t="s">
        <v>777</v>
      </c>
      <c r="F10" s="130" t="s">
        <v>777</v>
      </c>
      <c r="G10" s="130" t="s">
        <v>777</v>
      </c>
      <c r="H10" s="130" t="s">
        <v>777</v>
      </c>
      <c r="I10" s="130" t="s">
        <v>777</v>
      </c>
      <c r="J10" s="130" t="s">
        <v>777</v>
      </c>
      <c r="K10" s="130" t="s">
        <v>777</v>
      </c>
      <c r="L10" s="130" t="s">
        <v>777</v>
      </c>
      <c r="M10" s="130" t="s">
        <v>777</v>
      </c>
      <c r="N10" s="130" t="s">
        <v>777</v>
      </c>
      <c r="O10" s="130" t="s">
        <v>777</v>
      </c>
      <c r="P10" s="130" t="s">
        <v>777</v>
      </c>
    </row>
    <row r="11" spans="1:16">
      <c r="A11" s="858"/>
      <c r="B11" s="102" t="s">
        <v>395</v>
      </c>
      <c r="C11" s="103" t="s">
        <v>70</v>
      </c>
      <c r="D11" s="104" t="s">
        <v>777</v>
      </c>
      <c r="E11" s="130" t="s">
        <v>777</v>
      </c>
      <c r="F11" s="130" t="s">
        <v>777</v>
      </c>
      <c r="G11" s="130" t="s">
        <v>777</v>
      </c>
      <c r="H11" s="130" t="s">
        <v>777</v>
      </c>
      <c r="I11" s="130" t="s">
        <v>777</v>
      </c>
      <c r="J11" s="130" t="s">
        <v>777</v>
      </c>
      <c r="K11" s="130" t="s">
        <v>777</v>
      </c>
      <c r="L11" s="130" t="s">
        <v>777</v>
      </c>
      <c r="M11" s="130" t="s">
        <v>777</v>
      </c>
      <c r="N11" s="130" t="s">
        <v>777</v>
      </c>
      <c r="O11" s="130" t="s">
        <v>777</v>
      </c>
      <c r="P11" s="130" t="s">
        <v>777</v>
      </c>
    </row>
    <row r="12" spans="1:16">
      <c r="A12" s="845" t="s">
        <v>748</v>
      </c>
      <c r="B12" s="102" t="s">
        <v>393</v>
      </c>
      <c r="C12" s="103" t="s">
        <v>70</v>
      </c>
      <c r="D12" s="104" t="s">
        <v>777</v>
      </c>
      <c r="E12" s="104" t="s">
        <v>777</v>
      </c>
      <c r="F12" s="104" t="s">
        <v>777</v>
      </c>
      <c r="G12" s="104" t="s">
        <v>777</v>
      </c>
      <c r="H12" s="104" t="s">
        <v>777</v>
      </c>
      <c r="I12" s="104" t="s">
        <v>777</v>
      </c>
      <c r="J12" s="104" t="s">
        <v>777</v>
      </c>
      <c r="K12" s="104" t="s">
        <v>777</v>
      </c>
      <c r="L12" s="104" t="s">
        <v>777</v>
      </c>
      <c r="M12" s="104" t="s">
        <v>777</v>
      </c>
      <c r="N12" s="104" t="s">
        <v>777</v>
      </c>
      <c r="O12" s="104" t="s">
        <v>777</v>
      </c>
      <c r="P12" s="104" t="s">
        <v>777</v>
      </c>
    </row>
    <row r="13" spans="1:16">
      <c r="A13" s="846"/>
      <c r="B13" s="102" t="s">
        <v>394</v>
      </c>
      <c r="C13" s="103" t="s">
        <v>70</v>
      </c>
      <c r="D13" s="104" t="s">
        <v>777</v>
      </c>
      <c r="E13" s="130" t="s">
        <v>777</v>
      </c>
      <c r="F13" s="130" t="s">
        <v>777</v>
      </c>
      <c r="G13" s="130" t="s">
        <v>777</v>
      </c>
      <c r="H13" s="130" t="s">
        <v>777</v>
      </c>
      <c r="I13" s="130" t="s">
        <v>777</v>
      </c>
      <c r="J13" s="130" t="s">
        <v>777</v>
      </c>
      <c r="K13" s="130" t="s">
        <v>777</v>
      </c>
      <c r="L13" s="130" t="s">
        <v>777</v>
      </c>
      <c r="M13" s="130" t="s">
        <v>777</v>
      </c>
      <c r="N13" s="130" t="s">
        <v>777</v>
      </c>
      <c r="O13" s="130" t="s">
        <v>777</v>
      </c>
      <c r="P13" s="130" t="s">
        <v>777</v>
      </c>
    </row>
    <row r="14" spans="1:16">
      <c r="A14" s="847"/>
      <c r="B14" s="102" t="s">
        <v>395</v>
      </c>
      <c r="C14" s="103" t="s">
        <v>70</v>
      </c>
      <c r="D14" s="104" t="s">
        <v>777</v>
      </c>
      <c r="E14" s="130" t="s">
        <v>777</v>
      </c>
      <c r="F14" s="130" t="s">
        <v>777</v>
      </c>
      <c r="G14" s="130" t="s">
        <v>777</v>
      </c>
      <c r="H14" s="130" t="s">
        <v>777</v>
      </c>
      <c r="I14" s="130" t="s">
        <v>777</v>
      </c>
      <c r="J14" s="130" t="s">
        <v>777</v>
      </c>
      <c r="K14" s="130" t="s">
        <v>777</v>
      </c>
      <c r="L14" s="130" t="s">
        <v>777</v>
      </c>
      <c r="M14" s="130" t="s">
        <v>777</v>
      </c>
      <c r="N14" s="130" t="s">
        <v>777</v>
      </c>
      <c r="O14" s="130" t="s">
        <v>777</v>
      </c>
      <c r="P14" s="130" t="s">
        <v>777</v>
      </c>
    </row>
    <row r="15" spans="1:16">
      <c r="A15" s="845" t="s">
        <v>749</v>
      </c>
      <c r="B15" s="102" t="s">
        <v>393</v>
      </c>
      <c r="C15" s="103" t="s">
        <v>70</v>
      </c>
      <c r="D15" s="104" t="s">
        <v>777</v>
      </c>
      <c r="E15" s="104" t="s">
        <v>777</v>
      </c>
      <c r="F15" s="104" t="s">
        <v>777</v>
      </c>
      <c r="G15" s="104" t="s">
        <v>777</v>
      </c>
      <c r="H15" s="104" t="s">
        <v>777</v>
      </c>
      <c r="I15" s="104" t="s">
        <v>777</v>
      </c>
      <c r="J15" s="104" t="s">
        <v>777</v>
      </c>
      <c r="K15" s="104" t="s">
        <v>777</v>
      </c>
      <c r="L15" s="104" t="s">
        <v>777</v>
      </c>
      <c r="M15" s="104" t="s">
        <v>777</v>
      </c>
      <c r="N15" s="104" t="s">
        <v>777</v>
      </c>
      <c r="O15" s="104" t="s">
        <v>777</v>
      </c>
      <c r="P15" s="104" t="s">
        <v>777</v>
      </c>
    </row>
    <row r="16" spans="1:16">
      <c r="A16" s="846"/>
      <c r="B16" s="102" t="s">
        <v>394</v>
      </c>
      <c r="C16" s="103" t="s">
        <v>70</v>
      </c>
      <c r="D16" s="104" t="s">
        <v>777</v>
      </c>
      <c r="E16" s="130" t="s">
        <v>777</v>
      </c>
      <c r="F16" s="130" t="s">
        <v>777</v>
      </c>
      <c r="G16" s="130" t="s">
        <v>777</v>
      </c>
      <c r="H16" s="130" t="s">
        <v>777</v>
      </c>
      <c r="I16" s="130" t="s">
        <v>777</v>
      </c>
      <c r="J16" s="130" t="s">
        <v>777</v>
      </c>
      <c r="K16" s="130" t="s">
        <v>777</v>
      </c>
      <c r="L16" s="130" t="s">
        <v>777</v>
      </c>
      <c r="M16" s="130" t="s">
        <v>777</v>
      </c>
      <c r="N16" s="130" t="s">
        <v>777</v>
      </c>
      <c r="O16" s="130" t="s">
        <v>777</v>
      </c>
      <c r="P16" s="130" t="s">
        <v>777</v>
      </c>
    </row>
    <row r="17" spans="1:16">
      <c r="A17" s="847"/>
      <c r="B17" s="102" t="s">
        <v>395</v>
      </c>
      <c r="C17" s="103" t="s">
        <v>70</v>
      </c>
      <c r="D17" s="104" t="s">
        <v>777</v>
      </c>
      <c r="E17" s="130" t="s">
        <v>777</v>
      </c>
      <c r="F17" s="130" t="s">
        <v>777</v>
      </c>
      <c r="G17" s="130" t="s">
        <v>777</v>
      </c>
      <c r="H17" s="130" t="s">
        <v>777</v>
      </c>
      <c r="I17" s="130" t="s">
        <v>777</v>
      </c>
      <c r="J17" s="130" t="s">
        <v>777</v>
      </c>
      <c r="K17" s="130" t="s">
        <v>777</v>
      </c>
      <c r="L17" s="130" t="s">
        <v>777</v>
      </c>
      <c r="M17" s="130" t="s">
        <v>777</v>
      </c>
      <c r="N17" s="130" t="s">
        <v>777</v>
      </c>
      <c r="O17" s="130" t="s">
        <v>777</v>
      </c>
      <c r="P17" s="130" t="s">
        <v>777</v>
      </c>
    </row>
    <row r="18" spans="1:16">
      <c r="A18" s="106"/>
      <c r="B18" s="107"/>
      <c r="C18" s="108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</row>
    <row r="19" spans="1:16">
      <c r="A19" s="102" t="s">
        <v>545</v>
      </c>
      <c r="B19" s="102" t="s">
        <v>393</v>
      </c>
      <c r="C19" s="103" t="s">
        <v>70</v>
      </c>
      <c r="D19" s="104">
        <f>SUM(E19:P19)</f>
        <v>0</v>
      </c>
      <c r="E19" s="104">
        <f t="shared" ref="E19:P19" si="1">SUM(E20:E21)</f>
        <v>0</v>
      </c>
      <c r="F19" s="104">
        <f t="shared" si="1"/>
        <v>0</v>
      </c>
      <c r="G19" s="104">
        <f t="shared" si="1"/>
        <v>0</v>
      </c>
      <c r="H19" s="104">
        <f t="shared" si="1"/>
        <v>0</v>
      </c>
      <c r="I19" s="104">
        <f t="shared" si="1"/>
        <v>0</v>
      </c>
      <c r="J19" s="104">
        <f t="shared" si="1"/>
        <v>0</v>
      </c>
      <c r="K19" s="104">
        <f t="shared" si="1"/>
        <v>0</v>
      </c>
      <c r="L19" s="104">
        <f t="shared" si="1"/>
        <v>0</v>
      </c>
      <c r="M19" s="104">
        <f t="shared" si="1"/>
        <v>0</v>
      </c>
      <c r="N19" s="104">
        <f t="shared" si="1"/>
        <v>0</v>
      </c>
      <c r="O19" s="104">
        <f t="shared" si="1"/>
        <v>0</v>
      </c>
      <c r="P19" s="104">
        <f t="shared" si="1"/>
        <v>0</v>
      </c>
    </row>
    <row r="20" spans="1:16">
      <c r="A20" s="110" t="s">
        <v>397</v>
      </c>
      <c r="B20" s="102" t="s">
        <v>394</v>
      </c>
      <c r="C20" s="103" t="s">
        <v>70</v>
      </c>
      <c r="D20" s="104">
        <f>SUM(E20:P20)</f>
        <v>0</v>
      </c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</row>
    <row r="21" spans="1:16">
      <c r="A21" s="105" t="s">
        <v>398</v>
      </c>
      <c r="B21" s="102" t="s">
        <v>395</v>
      </c>
      <c r="C21" s="103" t="s">
        <v>70</v>
      </c>
      <c r="D21" s="104">
        <f>SUM(E21:P21)</f>
        <v>0</v>
      </c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</row>
    <row r="22" spans="1:16">
      <c r="A22" s="102" t="s">
        <v>243</v>
      </c>
      <c r="B22" s="102" t="s">
        <v>674</v>
      </c>
      <c r="C22" s="99" t="s">
        <v>7</v>
      </c>
      <c r="D22" s="422">
        <f t="shared" ref="D22:P22" si="2">IF(D23=0,0,D19/D23)</f>
        <v>0</v>
      </c>
      <c r="E22" s="422">
        <f t="shared" si="2"/>
        <v>0</v>
      </c>
      <c r="F22" s="422">
        <f t="shared" si="2"/>
        <v>0</v>
      </c>
      <c r="G22" s="422">
        <f t="shared" si="2"/>
        <v>0</v>
      </c>
      <c r="H22" s="422">
        <f t="shared" si="2"/>
        <v>0</v>
      </c>
      <c r="I22" s="422">
        <f t="shared" si="2"/>
        <v>0</v>
      </c>
      <c r="J22" s="422">
        <f t="shared" si="2"/>
        <v>0</v>
      </c>
      <c r="K22" s="422">
        <f t="shared" si="2"/>
        <v>0</v>
      </c>
      <c r="L22" s="422">
        <f t="shared" si="2"/>
        <v>0</v>
      </c>
      <c r="M22" s="422">
        <f t="shared" si="2"/>
        <v>0</v>
      </c>
      <c r="N22" s="422">
        <f t="shared" si="2"/>
        <v>0</v>
      </c>
      <c r="O22" s="422">
        <f t="shared" si="2"/>
        <v>0</v>
      </c>
      <c r="P22" s="422">
        <f t="shared" si="2"/>
        <v>0</v>
      </c>
    </row>
    <row r="23" spans="1:16">
      <c r="A23" s="848" t="s">
        <v>546</v>
      </c>
      <c r="B23" s="111" t="s">
        <v>667</v>
      </c>
      <c r="C23" s="103" t="s">
        <v>70</v>
      </c>
      <c r="D23" s="104">
        <f>SUM(E23:P23)</f>
        <v>0</v>
      </c>
      <c r="E23" s="112">
        <f>SUMPRODUCT($B$25:$B$26,E25:E26)/860</f>
        <v>0</v>
      </c>
      <c r="F23" s="112">
        <f t="shared" ref="F23:P23" si="3">SUMPRODUCT($B$25:$B$26,F25:F26)/860</f>
        <v>0</v>
      </c>
      <c r="G23" s="112">
        <f t="shared" si="3"/>
        <v>0</v>
      </c>
      <c r="H23" s="112">
        <f t="shared" si="3"/>
        <v>0</v>
      </c>
      <c r="I23" s="112">
        <f t="shared" si="3"/>
        <v>0</v>
      </c>
      <c r="J23" s="112">
        <f t="shared" si="3"/>
        <v>0</v>
      </c>
      <c r="K23" s="112">
        <f t="shared" si="3"/>
        <v>0</v>
      </c>
      <c r="L23" s="112">
        <f t="shared" si="3"/>
        <v>0</v>
      </c>
      <c r="M23" s="112">
        <f t="shared" si="3"/>
        <v>0</v>
      </c>
      <c r="N23" s="112">
        <f t="shared" si="3"/>
        <v>0</v>
      </c>
      <c r="O23" s="112">
        <f t="shared" si="3"/>
        <v>0</v>
      </c>
      <c r="P23" s="112">
        <f t="shared" si="3"/>
        <v>0</v>
      </c>
    </row>
    <row r="24" spans="1:16" ht="14.25">
      <c r="A24" s="849"/>
      <c r="B24" s="111" t="s">
        <v>400</v>
      </c>
      <c r="C24" s="99" t="s">
        <v>399</v>
      </c>
      <c r="D24" s="104">
        <f>SUM(E24:P24)</f>
        <v>0</v>
      </c>
      <c r="E24" s="113">
        <f t="shared" ref="E24:P24" si="4">E23*0.86/7</f>
        <v>0</v>
      </c>
      <c r="F24" s="113">
        <f t="shared" si="4"/>
        <v>0</v>
      </c>
      <c r="G24" s="113">
        <f t="shared" si="4"/>
        <v>0</v>
      </c>
      <c r="H24" s="113">
        <f t="shared" si="4"/>
        <v>0</v>
      </c>
      <c r="I24" s="113">
        <f t="shared" si="4"/>
        <v>0</v>
      </c>
      <c r="J24" s="113">
        <f t="shared" si="4"/>
        <v>0</v>
      </c>
      <c r="K24" s="113">
        <f t="shared" si="4"/>
        <v>0</v>
      </c>
      <c r="L24" s="113">
        <f t="shared" si="4"/>
        <v>0</v>
      </c>
      <c r="M24" s="113">
        <f t="shared" si="4"/>
        <v>0</v>
      </c>
      <c r="N24" s="113">
        <f t="shared" si="4"/>
        <v>0</v>
      </c>
      <c r="O24" s="113">
        <f t="shared" si="4"/>
        <v>0</v>
      </c>
      <c r="P24" s="113">
        <f t="shared" si="4"/>
        <v>0</v>
      </c>
    </row>
    <row r="25" spans="1:16" ht="15.75">
      <c r="A25" s="110" t="s">
        <v>547</v>
      </c>
      <c r="B25" s="568">
        <v>8000</v>
      </c>
      <c r="C25" s="569" t="s">
        <v>371</v>
      </c>
      <c r="D25" s="104">
        <f>SUM(E25:P25)</f>
        <v>0</v>
      </c>
      <c r="E25" s="130"/>
      <c r="F25" s="130"/>
      <c r="G25" s="130"/>
      <c r="H25" s="130"/>
      <c r="I25" s="130"/>
      <c r="J25" s="130"/>
      <c r="K25" s="130"/>
      <c r="L25" s="130"/>
      <c r="M25" s="130"/>
      <c r="N25" s="130"/>
      <c r="O25" s="130"/>
      <c r="P25" s="130"/>
    </row>
    <row r="26" spans="1:16" ht="15.75">
      <c r="A26" s="105" t="s">
        <v>548</v>
      </c>
      <c r="B26" s="568">
        <v>8000</v>
      </c>
      <c r="C26" s="569" t="s">
        <v>371</v>
      </c>
      <c r="D26" s="104">
        <f>SUM(E26:P26)</f>
        <v>0</v>
      </c>
      <c r="E26" s="130"/>
      <c r="F26" s="130"/>
      <c r="G26" s="130"/>
      <c r="H26" s="130"/>
      <c r="I26" s="130"/>
      <c r="J26" s="130"/>
      <c r="K26" s="130"/>
      <c r="L26" s="130"/>
      <c r="M26" s="130"/>
      <c r="N26" s="130"/>
      <c r="O26" s="130"/>
      <c r="P26" s="130"/>
    </row>
    <row r="27" spans="1:16" s="114" customFormat="1" ht="11.25" customHeight="1"/>
    <row r="28" spans="1:16">
      <c r="A28" s="115" t="s">
        <v>666</v>
      </c>
      <c r="B28" s="111" t="s">
        <v>667</v>
      </c>
      <c r="C28" s="103" t="s">
        <v>70</v>
      </c>
      <c r="D28" s="104" t="s">
        <v>777</v>
      </c>
      <c r="E28" s="104" t="s">
        <v>777</v>
      </c>
      <c r="F28" s="104" t="s">
        <v>777</v>
      </c>
      <c r="G28" s="104" t="s">
        <v>777</v>
      </c>
      <c r="H28" s="104" t="s">
        <v>777</v>
      </c>
      <c r="I28" s="104" t="s">
        <v>777</v>
      </c>
      <c r="J28" s="104" t="s">
        <v>777</v>
      </c>
      <c r="K28" s="104" t="s">
        <v>777</v>
      </c>
      <c r="L28" s="104" t="s">
        <v>777</v>
      </c>
      <c r="M28" s="104" t="s">
        <v>777</v>
      </c>
      <c r="N28" s="104" t="s">
        <v>777</v>
      </c>
      <c r="O28" s="104" t="s">
        <v>777</v>
      </c>
      <c r="P28" s="104" t="s">
        <v>777</v>
      </c>
    </row>
    <row r="29" spans="1:16" ht="14.25">
      <c r="A29" s="116"/>
      <c r="B29" s="111" t="s">
        <v>400</v>
      </c>
      <c r="C29" s="99" t="s">
        <v>399</v>
      </c>
      <c r="D29" s="104" t="s">
        <v>777</v>
      </c>
      <c r="E29" s="104" t="s">
        <v>777</v>
      </c>
      <c r="F29" s="104" t="s">
        <v>777</v>
      </c>
      <c r="G29" s="104" t="s">
        <v>777</v>
      </c>
      <c r="H29" s="104" t="s">
        <v>777</v>
      </c>
      <c r="I29" s="104" t="s">
        <v>777</v>
      </c>
      <c r="J29" s="104" t="s">
        <v>777</v>
      </c>
      <c r="K29" s="104" t="s">
        <v>777</v>
      </c>
      <c r="L29" s="104" t="s">
        <v>777</v>
      </c>
      <c r="M29" s="104" t="s">
        <v>777</v>
      </c>
      <c r="N29" s="104" t="s">
        <v>777</v>
      </c>
      <c r="O29" s="104" t="s">
        <v>777</v>
      </c>
      <c r="P29" s="104" t="s">
        <v>777</v>
      </c>
    </row>
    <row r="30" spans="1:16" ht="15.75">
      <c r="A30" s="131">
        <v>8000</v>
      </c>
      <c r="B30" s="111" t="s">
        <v>9</v>
      </c>
      <c r="C30" s="99" t="s">
        <v>371</v>
      </c>
      <c r="D30" s="104" t="s">
        <v>777</v>
      </c>
      <c r="E30" s="130" t="s">
        <v>777</v>
      </c>
      <c r="F30" s="130" t="s">
        <v>777</v>
      </c>
      <c r="G30" s="130" t="s">
        <v>777</v>
      </c>
      <c r="H30" s="130" t="s">
        <v>777</v>
      </c>
      <c r="I30" s="130" t="s">
        <v>777</v>
      </c>
      <c r="J30" s="130" t="s">
        <v>777</v>
      </c>
      <c r="K30" s="130" t="s">
        <v>777</v>
      </c>
      <c r="L30" s="130" t="s">
        <v>777</v>
      </c>
      <c r="M30" s="130" t="s">
        <v>777</v>
      </c>
      <c r="N30" s="130" t="s">
        <v>777</v>
      </c>
      <c r="O30" s="130" t="s">
        <v>777</v>
      </c>
      <c r="P30" s="130" t="s">
        <v>777</v>
      </c>
    </row>
    <row r="31" spans="1:16">
      <c r="A31" s="73">
        <v>9500</v>
      </c>
      <c r="B31" s="111" t="s">
        <v>10</v>
      </c>
      <c r="C31" s="99" t="s">
        <v>23</v>
      </c>
      <c r="D31" s="104" t="s">
        <v>777</v>
      </c>
      <c r="E31" s="130" t="s">
        <v>777</v>
      </c>
      <c r="F31" s="130" t="s">
        <v>777</v>
      </c>
      <c r="G31" s="130" t="s">
        <v>777</v>
      </c>
      <c r="H31" s="130" t="s">
        <v>777</v>
      </c>
      <c r="I31" s="130" t="s">
        <v>777</v>
      </c>
      <c r="J31" s="130" t="s">
        <v>777</v>
      </c>
      <c r="K31" s="130" t="s">
        <v>777</v>
      </c>
      <c r="L31" s="130" t="s">
        <v>777</v>
      </c>
      <c r="M31" s="130" t="s">
        <v>777</v>
      </c>
      <c r="N31" s="130" t="s">
        <v>777</v>
      </c>
      <c r="O31" s="130" t="s">
        <v>777</v>
      </c>
      <c r="P31" s="130" t="s">
        <v>777</v>
      </c>
    </row>
    <row r="32" spans="1:16">
      <c r="A32" s="73">
        <v>10500</v>
      </c>
      <c r="B32" s="111" t="s">
        <v>12</v>
      </c>
      <c r="C32" s="99" t="s">
        <v>23</v>
      </c>
      <c r="D32" s="104" t="s">
        <v>777</v>
      </c>
      <c r="E32" s="130" t="s">
        <v>777</v>
      </c>
      <c r="F32" s="130" t="s">
        <v>777</v>
      </c>
      <c r="G32" s="130" t="s">
        <v>777</v>
      </c>
      <c r="H32" s="130" t="s">
        <v>777</v>
      </c>
      <c r="I32" s="130" t="s">
        <v>777</v>
      </c>
      <c r="J32" s="130" t="s">
        <v>777</v>
      </c>
      <c r="K32" s="130" t="s">
        <v>777</v>
      </c>
      <c r="L32" s="130" t="s">
        <v>777</v>
      </c>
      <c r="M32" s="130" t="s">
        <v>777</v>
      </c>
      <c r="N32" s="130" t="s">
        <v>777</v>
      </c>
      <c r="O32" s="130" t="s">
        <v>777</v>
      </c>
      <c r="P32" s="130" t="s">
        <v>777</v>
      </c>
    </row>
    <row r="33" spans="1:16">
      <c r="A33" s="73">
        <v>6000</v>
      </c>
      <c r="B33" s="111" t="s">
        <v>11</v>
      </c>
      <c r="C33" s="99" t="s">
        <v>23</v>
      </c>
      <c r="D33" s="104" t="s">
        <v>777</v>
      </c>
      <c r="E33" s="130" t="s">
        <v>777</v>
      </c>
      <c r="F33" s="130" t="s">
        <v>777</v>
      </c>
      <c r="G33" s="130" t="s">
        <v>777</v>
      </c>
      <c r="H33" s="130" t="s">
        <v>777</v>
      </c>
      <c r="I33" s="130" t="s">
        <v>777</v>
      </c>
      <c r="J33" s="130" t="s">
        <v>777</v>
      </c>
      <c r="K33" s="130" t="s">
        <v>777</v>
      </c>
      <c r="L33" s="130" t="s">
        <v>777</v>
      </c>
      <c r="M33" s="130" t="s">
        <v>777</v>
      </c>
      <c r="N33" s="130" t="s">
        <v>777</v>
      </c>
      <c r="O33" s="130" t="s">
        <v>777</v>
      </c>
      <c r="P33" s="130" t="s">
        <v>777</v>
      </c>
    </row>
    <row r="34" spans="1:16" ht="15.75">
      <c r="A34" s="74">
        <v>6000</v>
      </c>
      <c r="B34" s="111" t="s">
        <v>401</v>
      </c>
      <c r="C34" s="99" t="s">
        <v>402</v>
      </c>
      <c r="D34" s="104" t="s">
        <v>777</v>
      </c>
      <c r="E34" s="130" t="s">
        <v>777</v>
      </c>
      <c r="F34" s="130" t="s">
        <v>777</v>
      </c>
      <c r="G34" s="130" t="s">
        <v>777</v>
      </c>
      <c r="H34" s="130" t="s">
        <v>777</v>
      </c>
      <c r="I34" s="130" t="s">
        <v>777</v>
      </c>
      <c r="J34" s="130" t="s">
        <v>777</v>
      </c>
      <c r="K34" s="130" t="s">
        <v>777</v>
      </c>
      <c r="L34" s="130" t="s">
        <v>777</v>
      </c>
      <c r="M34" s="130" t="s">
        <v>777</v>
      </c>
      <c r="N34" s="130" t="s">
        <v>777</v>
      </c>
      <c r="O34" s="130" t="s">
        <v>777</v>
      </c>
      <c r="P34" s="130" t="s">
        <v>777</v>
      </c>
    </row>
    <row r="35" spans="1:16" s="114" customFormat="1">
      <c r="C35" s="587"/>
    </row>
    <row r="36" spans="1:16">
      <c r="A36" s="117" t="s">
        <v>669</v>
      </c>
      <c r="B36" s="118" t="s">
        <v>668</v>
      </c>
      <c r="C36" s="103" t="s">
        <v>70</v>
      </c>
      <c r="D36" s="104" t="s">
        <v>777</v>
      </c>
      <c r="E36" s="130" t="s">
        <v>777</v>
      </c>
      <c r="F36" s="130" t="s">
        <v>777</v>
      </c>
      <c r="G36" s="130" t="s">
        <v>777</v>
      </c>
      <c r="H36" s="130" t="s">
        <v>777</v>
      </c>
      <c r="I36" s="130" t="s">
        <v>777</v>
      </c>
      <c r="J36" s="130" t="s">
        <v>777</v>
      </c>
      <c r="K36" s="130" t="s">
        <v>777</v>
      </c>
      <c r="L36" s="130" t="s">
        <v>777</v>
      </c>
      <c r="M36" s="130" t="s">
        <v>777</v>
      </c>
      <c r="N36" s="130" t="s">
        <v>777</v>
      </c>
      <c r="O36" s="130" t="s">
        <v>777</v>
      </c>
      <c r="P36" s="130" t="s">
        <v>777</v>
      </c>
    </row>
    <row r="37" spans="1:16">
      <c r="A37" s="117" t="s">
        <v>670</v>
      </c>
      <c r="B37" s="118"/>
      <c r="C37" s="103" t="s">
        <v>70</v>
      </c>
      <c r="D37" s="104" t="s">
        <v>777</v>
      </c>
      <c r="E37" s="130" t="s">
        <v>777</v>
      </c>
      <c r="F37" s="130" t="s">
        <v>777</v>
      </c>
      <c r="G37" s="130" t="s">
        <v>777</v>
      </c>
      <c r="H37" s="130" t="s">
        <v>777</v>
      </c>
      <c r="I37" s="130" t="s">
        <v>777</v>
      </c>
      <c r="J37" s="130" t="s">
        <v>777</v>
      </c>
      <c r="K37" s="130" t="s">
        <v>777</v>
      </c>
      <c r="L37" s="130" t="s">
        <v>777</v>
      </c>
      <c r="M37" s="130" t="s">
        <v>777</v>
      </c>
      <c r="N37" s="130" t="s">
        <v>777</v>
      </c>
      <c r="O37" s="130" t="s">
        <v>777</v>
      </c>
      <c r="P37" s="130" t="s">
        <v>777</v>
      </c>
    </row>
    <row r="38" spans="1:16">
      <c r="A38" s="117" t="s">
        <v>671</v>
      </c>
      <c r="B38" s="118"/>
      <c r="C38" s="103" t="s">
        <v>70</v>
      </c>
      <c r="D38" s="104" t="s">
        <v>777</v>
      </c>
      <c r="E38" s="130">
        <v>0</v>
      </c>
      <c r="F38" s="585">
        <v>0</v>
      </c>
      <c r="G38" s="130">
        <v>0</v>
      </c>
      <c r="H38" s="130" t="s">
        <v>777</v>
      </c>
      <c r="I38" s="130" t="s">
        <v>777</v>
      </c>
      <c r="J38" s="130">
        <v>0</v>
      </c>
      <c r="K38" s="130">
        <v>0</v>
      </c>
      <c r="L38" s="130">
        <v>0</v>
      </c>
      <c r="M38" s="130">
        <v>0</v>
      </c>
      <c r="N38" s="130">
        <v>0</v>
      </c>
      <c r="O38" s="130" t="s">
        <v>777</v>
      </c>
      <c r="P38" s="130" t="s">
        <v>777</v>
      </c>
    </row>
    <row r="39" spans="1:16">
      <c r="A39" s="842" t="s">
        <v>16</v>
      </c>
      <c r="B39" s="119"/>
      <c r="C39" s="103" t="s">
        <v>70</v>
      </c>
      <c r="D39" s="104" t="s">
        <v>777</v>
      </c>
      <c r="E39" s="130" t="s">
        <v>777</v>
      </c>
      <c r="F39" s="130" t="s">
        <v>777</v>
      </c>
      <c r="G39" s="130" t="s">
        <v>777</v>
      </c>
      <c r="H39" s="130" t="s">
        <v>777</v>
      </c>
      <c r="I39" s="130" t="s">
        <v>777</v>
      </c>
      <c r="J39" s="130" t="s">
        <v>777</v>
      </c>
      <c r="K39" s="130" t="s">
        <v>777</v>
      </c>
      <c r="L39" s="130" t="s">
        <v>777</v>
      </c>
      <c r="M39" s="130" t="s">
        <v>777</v>
      </c>
      <c r="N39" s="130" t="s">
        <v>777</v>
      </c>
      <c r="O39" s="130" t="s">
        <v>777</v>
      </c>
      <c r="P39" s="130" t="s">
        <v>777</v>
      </c>
    </row>
    <row r="40" spans="1:16">
      <c r="A40" s="842"/>
      <c r="B40" s="119"/>
      <c r="C40" s="99" t="s">
        <v>7</v>
      </c>
      <c r="D40" s="694" t="s">
        <v>777</v>
      </c>
      <c r="E40" s="694" t="s">
        <v>777</v>
      </c>
      <c r="F40" s="694" t="s">
        <v>777</v>
      </c>
      <c r="G40" s="694" t="s">
        <v>777</v>
      </c>
      <c r="H40" s="694" t="s">
        <v>777</v>
      </c>
      <c r="I40" s="694" t="s">
        <v>777</v>
      </c>
      <c r="J40" s="694" t="s">
        <v>777</v>
      </c>
      <c r="K40" s="694" t="s">
        <v>777</v>
      </c>
      <c r="L40" s="694" t="s">
        <v>777</v>
      </c>
      <c r="M40" s="694" t="s">
        <v>777</v>
      </c>
      <c r="N40" s="694" t="s">
        <v>777</v>
      </c>
      <c r="O40" s="694" t="s">
        <v>777</v>
      </c>
      <c r="P40" s="694" t="s">
        <v>777</v>
      </c>
    </row>
    <row r="41" spans="1:16" ht="20.25">
      <c r="A41" s="841" t="s">
        <v>403</v>
      </c>
      <c r="B41" s="120" t="s">
        <v>393</v>
      </c>
      <c r="C41" s="103" t="s">
        <v>70</v>
      </c>
      <c r="D41" s="121" t="s">
        <v>777</v>
      </c>
      <c r="E41" s="104" t="s">
        <v>777</v>
      </c>
      <c r="F41" s="104" t="s">
        <v>777</v>
      </c>
      <c r="G41" s="104" t="s">
        <v>777</v>
      </c>
      <c r="H41" s="104" t="s">
        <v>777</v>
      </c>
      <c r="I41" s="104" t="s">
        <v>777</v>
      </c>
      <c r="J41" s="104" t="s">
        <v>777</v>
      </c>
      <c r="K41" s="104" t="s">
        <v>777</v>
      </c>
      <c r="L41" s="104" t="s">
        <v>777</v>
      </c>
      <c r="M41" s="104" t="s">
        <v>777</v>
      </c>
      <c r="N41" s="104" t="s">
        <v>777</v>
      </c>
      <c r="O41" s="104" t="s">
        <v>777</v>
      </c>
      <c r="P41" s="104" t="s">
        <v>777</v>
      </c>
    </row>
    <row r="42" spans="1:16">
      <c r="A42" s="841"/>
      <c r="B42" s="118" t="s">
        <v>673</v>
      </c>
      <c r="C42" s="103" t="s">
        <v>70</v>
      </c>
      <c r="D42" s="104">
        <f t="shared" ref="D42:D45" si="5">SUM(E42:P42)</f>
        <v>0</v>
      </c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</row>
    <row r="43" spans="1:16">
      <c r="A43" s="841"/>
      <c r="B43" s="118" t="s">
        <v>672</v>
      </c>
      <c r="C43" s="103" t="s">
        <v>70</v>
      </c>
      <c r="D43" s="104" t="s">
        <v>777</v>
      </c>
      <c r="E43" s="104" t="s">
        <v>777</v>
      </c>
      <c r="F43" s="104" t="s">
        <v>777</v>
      </c>
      <c r="G43" s="104" t="s">
        <v>777</v>
      </c>
      <c r="H43" s="104" t="s">
        <v>777</v>
      </c>
      <c r="I43" s="104" t="s">
        <v>777</v>
      </c>
      <c r="J43" s="104" t="s">
        <v>777</v>
      </c>
      <c r="K43" s="104" t="s">
        <v>777</v>
      </c>
      <c r="L43" s="104" t="s">
        <v>777</v>
      </c>
      <c r="M43" s="104" t="s">
        <v>777</v>
      </c>
      <c r="N43" s="104" t="s">
        <v>777</v>
      </c>
      <c r="O43" s="104" t="s">
        <v>777</v>
      </c>
      <c r="P43" s="104" t="s">
        <v>777</v>
      </c>
    </row>
    <row r="44" spans="1:16">
      <c r="A44" s="841" t="s">
        <v>407</v>
      </c>
      <c r="B44" s="122" t="s">
        <v>404</v>
      </c>
      <c r="C44" s="103" t="s">
        <v>70</v>
      </c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</row>
    <row r="45" spans="1:16">
      <c r="A45" s="841"/>
      <c r="B45" s="122" t="s">
        <v>405</v>
      </c>
      <c r="C45" s="103" t="s">
        <v>70</v>
      </c>
      <c r="D45" s="104">
        <f t="shared" si="5"/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</row>
    <row r="46" spans="1:16">
      <c r="A46" s="841"/>
      <c r="B46" s="122" t="s">
        <v>406</v>
      </c>
      <c r="C46" s="103" t="s">
        <v>70</v>
      </c>
      <c r="D46" s="104" t="s">
        <v>777</v>
      </c>
      <c r="E46" s="130" t="s">
        <v>777</v>
      </c>
      <c r="F46" s="130" t="s">
        <v>777</v>
      </c>
      <c r="G46" s="130" t="s">
        <v>777</v>
      </c>
      <c r="H46" s="130" t="s">
        <v>777</v>
      </c>
      <c r="I46" s="130" t="s">
        <v>777</v>
      </c>
      <c r="J46" s="130" t="s">
        <v>777</v>
      </c>
      <c r="K46" s="130" t="s">
        <v>777</v>
      </c>
      <c r="L46" s="130" t="s">
        <v>777</v>
      </c>
      <c r="M46" s="130" t="s">
        <v>777</v>
      </c>
      <c r="N46" s="130" t="s">
        <v>777</v>
      </c>
      <c r="O46" s="130" t="s">
        <v>777</v>
      </c>
      <c r="P46" s="130" t="s">
        <v>777</v>
      </c>
    </row>
    <row r="47" spans="1:16">
      <c r="A47" s="840" t="s">
        <v>743</v>
      </c>
      <c r="B47" s="193" t="s">
        <v>394</v>
      </c>
      <c r="C47" s="103" t="s">
        <v>164</v>
      </c>
      <c r="D47" s="193"/>
      <c r="E47" s="130" t="s">
        <v>777</v>
      </c>
      <c r="F47" s="130" t="s">
        <v>777</v>
      </c>
      <c r="G47" s="130" t="s">
        <v>777</v>
      </c>
      <c r="H47" s="130" t="s">
        <v>777</v>
      </c>
      <c r="I47" s="130" t="s">
        <v>777</v>
      </c>
      <c r="J47" s="130" t="s">
        <v>777</v>
      </c>
      <c r="K47" s="130" t="s">
        <v>777</v>
      </c>
      <c r="L47" s="130" t="s">
        <v>777</v>
      </c>
      <c r="M47" s="130" t="s">
        <v>777</v>
      </c>
      <c r="N47" s="130" t="s">
        <v>777</v>
      </c>
      <c r="O47" s="130" t="s">
        <v>777</v>
      </c>
      <c r="P47" s="130" t="s">
        <v>777</v>
      </c>
    </row>
    <row r="48" spans="1:16">
      <c r="A48" s="840"/>
      <c r="B48" s="560" t="s">
        <v>395</v>
      </c>
      <c r="C48" s="103" t="s">
        <v>164</v>
      </c>
      <c r="D48" s="560"/>
      <c r="E48" s="130" t="s">
        <v>777</v>
      </c>
      <c r="F48" s="130" t="s">
        <v>777</v>
      </c>
      <c r="G48" s="130" t="s">
        <v>777</v>
      </c>
      <c r="H48" s="130" t="s">
        <v>777</v>
      </c>
      <c r="I48" s="130" t="s">
        <v>777</v>
      </c>
      <c r="J48" s="130" t="s">
        <v>777</v>
      </c>
      <c r="K48" s="130" t="s">
        <v>777</v>
      </c>
      <c r="L48" s="130" t="s">
        <v>777</v>
      </c>
      <c r="M48" s="130" t="s">
        <v>777</v>
      </c>
      <c r="N48" s="130" t="s">
        <v>777</v>
      </c>
      <c r="O48" s="130" t="s">
        <v>777</v>
      </c>
      <c r="P48" s="130" t="s">
        <v>777</v>
      </c>
    </row>
    <row r="49" spans="1:16">
      <c r="A49" s="220"/>
      <c r="B49" s="561"/>
      <c r="C49" s="108"/>
      <c r="D49" s="107"/>
      <c r="E49" s="586"/>
      <c r="F49" s="586"/>
      <c r="G49" s="586"/>
      <c r="H49" s="586"/>
      <c r="I49" s="586"/>
      <c r="J49" s="586"/>
      <c r="K49" s="586"/>
      <c r="L49" s="586"/>
      <c r="M49" s="586"/>
      <c r="N49" s="586"/>
      <c r="O49" s="586"/>
      <c r="P49" s="586"/>
    </row>
    <row r="50" spans="1:16">
      <c r="A50" s="220"/>
      <c r="B50" s="561"/>
      <c r="C50" s="588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</row>
    <row r="51" spans="1:16">
      <c r="B51" s="124" t="str">
        <f>'ТИП-ПРОИЗ'!A138</f>
        <v>Ръководител отдел БРП:</v>
      </c>
      <c r="C51" s="95"/>
      <c r="G51" s="125" t="str">
        <f>'[1]Разходи-Произв.'!$E$79</f>
        <v>Изп. директор:</v>
      </c>
      <c r="I51" s="126"/>
      <c r="J51" s="126"/>
    </row>
    <row r="52" spans="1:16">
      <c r="A52" s="123"/>
      <c r="C52" s="127" t="str">
        <f>'ТИП-ПРОИЗ'!B139</f>
        <v>/ Т.Генджев /</v>
      </c>
      <c r="G52" s="126"/>
      <c r="H52" s="128" t="str">
        <f>Разходи!$F$93</f>
        <v xml:space="preserve"> / С.Желев /</v>
      </c>
      <c r="I52" s="128"/>
      <c r="J52" s="128"/>
    </row>
    <row r="53" spans="1:16">
      <c r="A53" s="123"/>
      <c r="B53" s="123"/>
      <c r="D53" s="123"/>
      <c r="E53" s="123"/>
      <c r="F53" s="123"/>
      <c r="G53" s="123"/>
      <c r="H53" s="123"/>
      <c r="I53" s="123"/>
      <c r="J53" s="123"/>
      <c r="K53" s="123"/>
      <c r="L53" s="123"/>
      <c r="M53" s="123"/>
      <c r="N53" s="123"/>
      <c r="O53" s="123"/>
      <c r="P53" s="123"/>
    </row>
    <row r="54" spans="1:16" hidden="1">
      <c r="A54" s="123"/>
      <c r="B54" s="123"/>
      <c r="D54" s="123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</row>
    <row r="55" spans="1:16" hidden="1">
      <c r="A55" s="123"/>
      <c r="B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  <c r="O55" s="123"/>
      <c r="P55" s="123"/>
    </row>
    <row r="56" spans="1:16" hidden="1">
      <c r="A56" s="123"/>
      <c r="B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</row>
    <row r="57" spans="1:16" hidden="1">
      <c r="A57" s="123"/>
      <c r="B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  <c r="O57" s="123"/>
      <c r="P57" s="123"/>
    </row>
    <row r="58" spans="1:16" hidden="1">
      <c r="A58" s="123"/>
      <c r="B58" s="123"/>
      <c r="D58" s="123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</row>
    <row r="59" spans="1:16" hidden="1">
      <c r="A59" s="123"/>
      <c r="B59" s="123"/>
      <c r="D59" s="123"/>
      <c r="E59" s="123"/>
      <c r="F59" s="123"/>
      <c r="G59" s="123"/>
      <c r="H59" s="123"/>
      <c r="I59" s="123"/>
      <c r="J59" s="123"/>
      <c r="K59" s="123"/>
      <c r="L59" s="123"/>
      <c r="M59" s="123"/>
      <c r="N59" s="123"/>
      <c r="O59" s="123"/>
      <c r="P59" s="123"/>
    </row>
    <row r="60" spans="1:16" hidden="1">
      <c r="A60" s="123"/>
      <c r="B60" s="123"/>
      <c r="D60" s="123"/>
      <c r="E60" s="123"/>
      <c r="F60" s="123"/>
      <c r="G60" s="123"/>
      <c r="H60" s="123"/>
      <c r="I60" s="123"/>
      <c r="J60" s="123"/>
      <c r="K60" s="123"/>
      <c r="L60" s="123"/>
      <c r="M60" s="123"/>
      <c r="N60" s="123"/>
      <c r="O60" s="123"/>
      <c r="P60" s="123"/>
    </row>
    <row r="61" spans="1:16" hidden="1">
      <c r="A61" s="123"/>
      <c r="B61" s="123"/>
      <c r="D61" s="123"/>
      <c r="E61" s="123"/>
      <c r="F61" s="123"/>
      <c r="G61" s="123"/>
      <c r="H61" s="123"/>
      <c r="I61" s="123"/>
      <c r="J61" s="123"/>
      <c r="K61" s="123"/>
      <c r="L61" s="123"/>
      <c r="M61" s="123"/>
      <c r="N61" s="123"/>
      <c r="O61" s="123"/>
      <c r="P61" s="123"/>
    </row>
    <row r="62" spans="1:16" hidden="1">
      <c r="A62" s="123"/>
      <c r="B62" s="123"/>
      <c r="D62" s="123"/>
      <c r="E62" s="123"/>
      <c r="F62" s="123"/>
      <c r="G62" s="123"/>
      <c r="H62" s="123"/>
      <c r="I62" s="123"/>
      <c r="J62" s="123"/>
      <c r="K62" s="123"/>
      <c r="L62" s="123"/>
      <c r="M62" s="123"/>
      <c r="N62" s="123"/>
      <c r="O62" s="123"/>
      <c r="P62" s="123"/>
    </row>
    <row r="63" spans="1:16" hidden="1">
      <c r="A63" s="123"/>
      <c r="B63" s="123"/>
      <c r="D63" s="123"/>
      <c r="E63" s="123"/>
      <c r="F63" s="123"/>
      <c r="G63" s="123"/>
      <c r="H63" s="123"/>
      <c r="I63" s="123"/>
      <c r="J63" s="123"/>
      <c r="K63" s="123"/>
      <c r="L63" s="123"/>
      <c r="M63" s="123"/>
      <c r="N63" s="123"/>
      <c r="O63" s="123"/>
      <c r="P63" s="123"/>
    </row>
    <row r="64" spans="1:16" hidden="1">
      <c r="A64" s="123"/>
      <c r="B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</row>
    <row r="65" spans="1:16" hidden="1">
      <c r="A65" s="123"/>
      <c r="B65" s="123"/>
      <c r="D65" s="123"/>
      <c r="E65" s="123"/>
      <c r="F65" s="123"/>
      <c r="G65" s="123"/>
      <c r="H65" s="123"/>
      <c r="I65" s="123"/>
      <c r="J65" s="123"/>
      <c r="K65" s="123"/>
      <c r="L65" s="123"/>
      <c r="M65" s="123"/>
      <c r="N65" s="123"/>
      <c r="O65" s="123"/>
      <c r="P65" s="123"/>
    </row>
    <row r="66" spans="1:16" hidden="1">
      <c r="A66" s="123"/>
      <c r="B66" s="123"/>
      <c r="D66" s="123"/>
      <c r="E66" s="123"/>
      <c r="F66" s="123"/>
      <c r="G66" s="123"/>
      <c r="H66" s="123"/>
      <c r="I66" s="123"/>
      <c r="J66" s="123"/>
      <c r="K66" s="123"/>
      <c r="L66" s="123"/>
      <c r="M66" s="123"/>
      <c r="N66" s="123"/>
      <c r="O66" s="123"/>
      <c r="P66" s="123"/>
    </row>
    <row r="67" spans="1:16" hidden="1">
      <c r="A67" s="123"/>
      <c r="B67" s="123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</row>
    <row r="68" spans="1:16" hidden="1">
      <c r="A68" s="123"/>
      <c r="B68" s="123"/>
      <c r="D68" s="123"/>
      <c r="E68" s="123"/>
      <c r="F68" s="123"/>
      <c r="G68" s="123"/>
      <c r="H68" s="123"/>
      <c r="I68" s="123"/>
      <c r="J68" s="123"/>
      <c r="K68" s="123"/>
      <c r="L68" s="123"/>
      <c r="M68" s="123"/>
      <c r="N68" s="123"/>
      <c r="O68" s="123"/>
      <c r="P68" s="123"/>
    </row>
    <row r="69" spans="1:16" hidden="1">
      <c r="A69" s="123"/>
      <c r="B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</row>
    <row r="70" spans="1:16" hidden="1">
      <c r="A70" s="123"/>
      <c r="B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</row>
    <row r="71" spans="1:16" hidden="1">
      <c r="A71" s="123"/>
      <c r="B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</row>
    <row r="72" spans="1:16" hidden="1">
      <c r="A72" s="123"/>
      <c r="B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</row>
    <row r="73" spans="1:16" hidden="1">
      <c r="A73" s="123"/>
      <c r="B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</row>
    <row r="74" spans="1:16" hidden="1">
      <c r="A74" s="123"/>
      <c r="B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</row>
    <row r="75" spans="1:16" hidden="1">
      <c r="A75" s="123"/>
      <c r="B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</row>
    <row r="76" spans="1:16" hidden="1">
      <c r="A76" s="123"/>
      <c r="B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</row>
    <row r="77" spans="1:16" hidden="1">
      <c r="A77" s="123"/>
      <c r="B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</row>
    <row r="78" spans="1:16" hidden="1">
      <c r="A78" s="123"/>
      <c r="B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</row>
    <row r="79" spans="1:16" hidden="1">
      <c r="A79" s="123"/>
      <c r="B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</row>
    <row r="80" spans="1:16" hidden="1">
      <c r="A80" s="123"/>
      <c r="B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</row>
    <row r="81" spans="1:16" hidden="1">
      <c r="A81" s="123"/>
      <c r="B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</row>
    <row r="82" spans="1:16" hidden="1">
      <c r="A82" s="123"/>
      <c r="B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</row>
    <row r="83" spans="1:16" hidden="1">
      <c r="A83" s="123"/>
      <c r="B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</row>
    <row r="84" spans="1:16" hidden="1">
      <c r="A84" s="123"/>
      <c r="B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</row>
    <row r="85" spans="1:16" hidden="1">
      <c r="A85" s="123"/>
      <c r="B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</row>
    <row r="86" spans="1:16" hidden="1">
      <c r="A86" s="123"/>
      <c r="B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</row>
    <row r="87" spans="1:16" hidden="1">
      <c r="A87" s="123"/>
      <c r="B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</row>
    <row r="88" spans="1:16" hidden="1">
      <c r="A88" s="123"/>
      <c r="B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</row>
    <row r="89" spans="1:16" hidden="1">
      <c r="A89" s="123"/>
      <c r="B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</row>
    <row r="90" spans="1:16" hidden="1">
      <c r="A90" s="123"/>
      <c r="B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</row>
    <row r="91" spans="1:16" hidden="1">
      <c r="A91" s="123"/>
      <c r="B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</row>
    <row r="92" spans="1:16" hidden="1">
      <c r="A92" s="123"/>
      <c r="B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</row>
    <row r="93" spans="1:16" hidden="1">
      <c r="A93" s="123"/>
      <c r="B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</row>
    <row r="94" spans="1:16" hidden="1">
      <c r="A94" s="123"/>
      <c r="B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</row>
    <row r="95" spans="1:16" hidden="1">
      <c r="A95" s="123"/>
      <c r="B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</row>
    <row r="96" spans="1:16" hidden="1">
      <c r="A96" s="123"/>
      <c r="B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</row>
    <row r="97" spans="1:16" hidden="1">
      <c r="A97" s="123"/>
      <c r="B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</row>
    <row r="98" spans="1:16" hidden="1">
      <c r="A98" s="123"/>
      <c r="B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</row>
    <row r="99" spans="1:16" hidden="1">
      <c r="A99" s="123"/>
      <c r="B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</row>
    <row r="100" spans="1:16" hidden="1">
      <c r="A100" s="123"/>
      <c r="B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</row>
    <row r="101" spans="1:16" hidden="1">
      <c r="A101" s="123"/>
      <c r="B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</row>
    <row r="102" spans="1:16" hidden="1">
      <c r="A102" s="123"/>
      <c r="B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</row>
    <row r="103" spans="1:16" hidden="1">
      <c r="A103" s="123"/>
      <c r="B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</row>
    <row r="104" spans="1:16" hidden="1">
      <c r="A104" s="123"/>
      <c r="B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</row>
    <row r="105" spans="1:16" hidden="1">
      <c r="A105" s="123"/>
      <c r="B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</row>
    <row r="106" spans="1:16" hidden="1">
      <c r="A106" s="123"/>
      <c r="B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</row>
    <row r="107" spans="1:16" hidden="1">
      <c r="A107" s="123"/>
      <c r="B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</row>
    <row r="108" spans="1:16" hidden="1">
      <c r="A108" s="123"/>
      <c r="B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</row>
    <row r="109" spans="1:16" hidden="1">
      <c r="A109" s="123"/>
      <c r="B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</row>
    <row r="110" spans="1:16" hidden="1">
      <c r="A110" s="123"/>
      <c r="B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</row>
    <row r="111" spans="1:16" hidden="1">
      <c r="A111" s="123"/>
      <c r="B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</row>
    <row r="112" spans="1:16" hidden="1">
      <c r="A112" s="123"/>
      <c r="B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</row>
    <row r="113" spans="1:16" hidden="1">
      <c r="A113" s="123"/>
      <c r="B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</row>
    <row r="114" spans="1:16" hidden="1">
      <c r="A114" s="123"/>
      <c r="B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</row>
    <row r="115" spans="1:16" hidden="1">
      <c r="A115" s="123"/>
      <c r="B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</row>
    <row r="116" spans="1:16" hidden="1">
      <c r="A116" s="123"/>
      <c r="B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</row>
    <row r="117" spans="1:16" hidden="1">
      <c r="A117" s="123"/>
      <c r="B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</row>
    <row r="118" spans="1:16" hidden="1">
      <c r="A118" s="123"/>
      <c r="B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</row>
    <row r="119" spans="1:16" hidden="1">
      <c r="A119" s="123"/>
      <c r="B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</row>
    <row r="120" spans="1:16" hidden="1">
      <c r="A120" s="123"/>
      <c r="B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</row>
    <row r="121" spans="1:16" hidden="1">
      <c r="A121" s="123"/>
      <c r="B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</row>
    <row r="122" spans="1:16" hidden="1">
      <c r="A122" s="123"/>
      <c r="B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</row>
    <row r="123" spans="1:16" hidden="1">
      <c r="A123" s="123"/>
      <c r="B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</row>
    <row r="124" spans="1:16" hidden="1">
      <c r="A124" s="123"/>
      <c r="B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</row>
    <row r="125" spans="1:16" hidden="1">
      <c r="A125" s="123"/>
      <c r="B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</row>
    <row r="126" spans="1:16" hidden="1">
      <c r="A126" s="123"/>
      <c r="B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</row>
    <row r="127" spans="1:16" hidden="1">
      <c r="A127" s="123"/>
      <c r="B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</row>
    <row r="128" spans="1:16" hidden="1">
      <c r="A128" s="123"/>
      <c r="B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</row>
    <row r="129" spans="1:16" hidden="1">
      <c r="A129" s="123"/>
      <c r="B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</row>
    <row r="130" spans="1:16" hidden="1">
      <c r="A130" s="123"/>
      <c r="B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</row>
    <row r="131" spans="1:16" hidden="1">
      <c r="A131" s="123"/>
      <c r="B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</row>
    <row r="132" spans="1:16" hidden="1">
      <c r="A132" s="123"/>
      <c r="B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</row>
    <row r="133" spans="1:16" hidden="1">
      <c r="A133" s="123"/>
      <c r="B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</row>
    <row r="134" spans="1:16" hidden="1">
      <c r="A134" s="123"/>
      <c r="B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</row>
    <row r="135" spans="1:16" hidden="1">
      <c r="A135" s="123"/>
      <c r="B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</row>
    <row r="136" spans="1:16" hidden="1">
      <c r="A136" s="123"/>
      <c r="B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</row>
    <row r="137" spans="1:16" hidden="1">
      <c r="A137" s="123"/>
      <c r="B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</row>
    <row r="138" spans="1:16" hidden="1">
      <c r="A138" s="123"/>
      <c r="B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</row>
    <row r="139" spans="1:16" hidden="1">
      <c r="A139" s="123"/>
      <c r="B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</row>
    <row r="140" spans="1:16" hidden="1">
      <c r="A140" s="123"/>
      <c r="B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</row>
    <row r="141" spans="1:16" hidden="1">
      <c r="A141" s="123"/>
      <c r="B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</row>
    <row r="142" spans="1:16" hidden="1">
      <c r="A142" s="123"/>
      <c r="B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</row>
    <row r="143" spans="1:16" hidden="1">
      <c r="A143" s="123"/>
      <c r="B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</row>
    <row r="144" spans="1:16" hidden="1">
      <c r="A144" s="123"/>
      <c r="B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</row>
    <row r="145" spans="1:16" hidden="1">
      <c r="A145" s="123"/>
      <c r="B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</row>
    <row r="146" spans="1:16" hidden="1">
      <c r="A146" s="123"/>
      <c r="B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</row>
    <row r="147" spans="1:16" hidden="1">
      <c r="A147" s="123"/>
      <c r="B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</row>
    <row r="148" spans="1:16" hidden="1">
      <c r="A148" s="123"/>
      <c r="B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</row>
    <row r="149" spans="1:16" hidden="1">
      <c r="A149" s="123"/>
      <c r="B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zoomScale="110" zoomScaleNormal="110" workbookViewId="0">
      <pane ySplit="7" topLeftCell="A77" activePane="bottomLeft" state="frozen"/>
      <selection pane="bottomLeft" activeCell="J8" sqref="J8"/>
    </sheetView>
  </sheetViews>
  <sheetFormatPr defaultColWidth="0" defaultRowHeight="12.75" zeroHeight="1"/>
  <cols>
    <col min="1" max="1" width="4.5703125" style="123" customWidth="1"/>
    <col min="2" max="2" width="34.42578125" style="123" customWidth="1"/>
    <col min="3" max="3" width="7.5703125" style="98" bestFit="1" customWidth="1"/>
    <col min="4" max="4" width="9" style="98" customWidth="1"/>
    <col min="5" max="5" width="9.140625" style="98" customWidth="1"/>
    <col min="6" max="6" width="9.5703125" style="98" customWidth="1"/>
    <col min="7" max="8" width="9" style="98" customWidth="1"/>
    <col min="9" max="9" width="11.5703125" style="98" customWidth="1"/>
    <col min="10" max="10" width="9.42578125" style="123" customWidth="1"/>
    <col min="11" max="16384" width="0" style="123" hidden="1"/>
  </cols>
  <sheetData>
    <row r="1" spans="1:10">
      <c r="B1" s="698">
        <v>1</v>
      </c>
      <c r="C1" s="698"/>
      <c r="I1" s="124" t="s">
        <v>677</v>
      </c>
    </row>
    <row r="2" spans="1:10">
      <c r="B2" s="699" t="s">
        <v>385</v>
      </c>
      <c r="C2" s="699"/>
    </row>
    <row r="3" spans="1:10">
      <c r="A3" s="143"/>
      <c r="B3" s="699" t="str">
        <f>'ТИП-ПРОИЗ'!$B$3:$C$3</f>
        <v>"Топлофикация- Русе" АД</v>
      </c>
      <c r="C3" s="699"/>
      <c r="D3" s="143"/>
      <c r="E3" s="143"/>
      <c r="F3" s="143"/>
      <c r="G3" s="143"/>
      <c r="H3" s="143"/>
      <c r="I3" s="143"/>
    </row>
    <row r="4" spans="1:10" ht="12.75" customHeight="1" thickBot="1">
      <c r="A4" s="151"/>
      <c r="B4" s="151"/>
      <c r="C4" s="151"/>
      <c r="D4" s="151"/>
      <c r="E4" s="151"/>
      <c r="F4" s="151"/>
      <c r="G4" s="151"/>
      <c r="H4" s="151"/>
      <c r="I4" s="151"/>
    </row>
    <row r="5" spans="1:10" ht="13.5" thickTop="1">
      <c r="A5" s="703" t="s">
        <v>0</v>
      </c>
      <c r="B5" s="705" t="s">
        <v>1</v>
      </c>
      <c r="C5" s="705" t="s">
        <v>2</v>
      </c>
      <c r="D5" s="707" t="str">
        <f>'ТИП-ПРОИЗ'!E6</f>
        <v>07.2022-06.2023</v>
      </c>
      <c r="E5" s="707"/>
      <c r="F5" s="707"/>
      <c r="G5" s="700">
        <f>'ТИП-ПРОИЗ'!F6</f>
        <v>7.2023000000000001</v>
      </c>
      <c r="H5" s="701"/>
      <c r="I5" s="702"/>
    </row>
    <row r="6" spans="1:10">
      <c r="A6" s="704"/>
      <c r="B6" s="706"/>
      <c r="C6" s="706"/>
      <c r="D6" s="152" t="s">
        <v>250</v>
      </c>
      <c r="E6" s="152" t="s">
        <v>85</v>
      </c>
      <c r="F6" s="153" t="s">
        <v>152</v>
      </c>
      <c r="G6" s="152" t="s">
        <v>250</v>
      </c>
      <c r="H6" s="152" t="s">
        <v>85</v>
      </c>
      <c r="I6" s="428" t="s">
        <v>152</v>
      </c>
    </row>
    <row r="7" spans="1:10">
      <c r="A7" s="154">
        <v>1</v>
      </c>
      <c r="B7" s="155">
        <v>2</v>
      </c>
      <c r="C7" s="155">
        <v>3</v>
      </c>
      <c r="D7" s="155">
        <v>4</v>
      </c>
      <c r="E7" s="155">
        <v>5</v>
      </c>
      <c r="F7" s="155" t="s">
        <v>80</v>
      </c>
      <c r="G7" s="155">
        <v>7</v>
      </c>
      <c r="H7" s="155">
        <v>8</v>
      </c>
      <c r="I7" s="156" t="s">
        <v>79</v>
      </c>
    </row>
    <row r="8" spans="1:10">
      <c r="A8" s="157" t="s">
        <v>133</v>
      </c>
      <c r="B8" s="158" t="s">
        <v>151</v>
      </c>
      <c r="C8" s="159" t="s">
        <v>3</v>
      </c>
      <c r="D8" s="104" t="s">
        <v>777</v>
      </c>
      <c r="E8" s="104" t="s">
        <v>777</v>
      </c>
      <c r="F8" s="113" t="s">
        <v>777</v>
      </c>
      <c r="G8" s="104" t="s">
        <v>777</v>
      </c>
      <c r="H8" s="104" t="s">
        <v>777</v>
      </c>
      <c r="I8" s="174" t="s">
        <v>777</v>
      </c>
    </row>
    <row r="9" spans="1:10">
      <c r="A9" s="160" t="s">
        <v>143</v>
      </c>
      <c r="B9" s="161" t="s">
        <v>39</v>
      </c>
      <c r="C9" s="162" t="s">
        <v>3</v>
      </c>
      <c r="D9" s="602" t="s">
        <v>777</v>
      </c>
      <c r="E9" s="602" t="s">
        <v>777</v>
      </c>
      <c r="F9" s="202" t="s">
        <v>777</v>
      </c>
      <c r="G9" s="602" t="s">
        <v>777</v>
      </c>
      <c r="H9" s="602" t="s">
        <v>777</v>
      </c>
      <c r="I9" s="203" t="s">
        <v>777</v>
      </c>
    </row>
    <row r="10" spans="1:10" ht="25.5">
      <c r="A10" s="157" t="s">
        <v>103</v>
      </c>
      <c r="B10" s="163" t="s">
        <v>173</v>
      </c>
      <c r="C10" s="164" t="s">
        <v>3</v>
      </c>
      <c r="D10" s="104" t="s">
        <v>777</v>
      </c>
      <c r="E10" s="104" t="s">
        <v>777</v>
      </c>
      <c r="F10" s="113" t="s">
        <v>777</v>
      </c>
      <c r="G10" s="104" t="s">
        <v>777</v>
      </c>
      <c r="H10" s="104" t="s">
        <v>777</v>
      </c>
      <c r="I10" s="174" t="s">
        <v>777</v>
      </c>
      <c r="J10" s="594"/>
    </row>
    <row r="11" spans="1:10">
      <c r="A11" s="165" t="s">
        <v>144</v>
      </c>
      <c r="B11" s="166" t="s">
        <v>169</v>
      </c>
      <c r="C11" s="167" t="s">
        <v>3</v>
      </c>
      <c r="D11" s="104" t="s">
        <v>777</v>
      </c>
      <c r="E11" s="104" t="s">
        <v>777</v>
      </c>
      <c r="F11" s="104" t="s">
        <v>777</v>
      </c>
      <c r="G11" s="104" t="s">
        <v>777</v>
      </c>
      <c r="H11" s="104" t="s">
        <v>777</v>
      </c>
      <c r="I11" s="172" t="s">
        <v>777</v>
      </c>
    </row>
    <row r="12" spans="1:10">
      <c r="A12" s="165" t="s">
        <v>145</v>
      </c>
      <c r="B12" s="168" t="s">
        <v>437</v>
      </c>
      <c r="C12" s="167" t="s">
        <v>3</v>
      </c>
      <c r="D12" s="104" t="s">
        <v>777</v>
      </c>
      <c r="E12" s="104" t="s">
        <v>777</v>
      </c>
      <c r="F12" s="104" t="s">
        <v>777</v>
      </c>
      <c r="G12" s="104" t="s">
        <v>777</v>
      </c>
      <c r="H12" s="104" t="s">
        <v>777</v>
      </c>
      <c r="I12" s="172" t="s">
        <v>777</v>
      </c>
    </row>
    <row r="13" spans="1:10">
      <c r="A13" s="169">
        <v>1</v>
      </c>
      <c r="B13" s="170" t="s">
        <v>4</v>
      </c>
      <c r="C13" s="171" t="s">
        <v>3</v>
      </c>
      <c r="D13" s="104" t="s">
        <v>777</v>
      </c>
      <c r="E13" s="104" t="s">
        <v>777</v>
      </c>
      <c r="F13" s="104" t="s">
        <v>777</v>
      </c>
      <c r="G13" s="104" t="s">
        <v>777</v>
      </c>
      <c r="H13" s="104" t="s">
        <v>777</v>
      </c>
      <c r="I13" s="172" t="s">
        <v>777</v>
      </c>
    </row>
    <row r="14" spans="1:10">
      <c r="A14" s="173" t="s">
        <v>255</v>
      </c>
      <c r="B14" s="112" t="s">
        <v>170</v>
      </c>
      <c r="C14" s="171" t="s">
        <v>3</v>
      </c>
      <c r="D14" s="78" t="s">
        <v>777</v>
      </c>
      <c r="E14" s="70"/>
      <c r="F14" s="113" t="s">
        <v>777</v>
      </c>
      <c r="G14" s="78" t="s">
        <v>777</v>
      </c>
      <c r="H14" s="70"/>
      <c r="I14" s="174" t="s">
        <v>777</v>
      </c>
    </row>
    <row r="15" spans="1:10">
      <c r="A15" s="173" t="s">
        <v>256</v>
      </c>
      <c r="B15" s="112" t="s">
        <v>434</v>
      </c>
      <c r="C15" s="171" t="s">
        <v>3</v>
      </c>
      <c r="D15" s="78"/>
      <c r="E15" s="9" t="s">
        <v>777</v>
      </c>
      <c r="F15" s="113" t="s">
        <v>777</v>
      </c>
      <c r="G15" s="78"/>
      <c r="H15" s="9" t="s">
        <v>777</v>
      </c>
      <c r="I15" s="174" t="s">
        <v>777</v>
      </c>
    </row>
    <row r="16" spans="1:10">
      <c r="A16" s="173"/>
      <c r="B16" s="112" t="s">
        <v>436</v>
      </c>
      <c r="C16" s="171" t="s">
        <v>3</v>
      </c>
      <c r="D16" s="78"/>
      <c r="E16" s="70"/>
      <c r="F16" s="113"/>
      <c r="G16" s="78"/>
      <c r="H16" s="70"/>
      <c r="I16" s="174"/>
    </row>
    <row r="17" spans="1:10">
      <c r="A17" s="173" t="s">
        <v>257</v>
      </c>
      <c r="B17" s="112" t="s">
        <v>127</v>
      </c>
      <c r="C17" s="171" t="s">
        <v>3</v>
      </c>
      <c r="D17" s="78" t="s">
        <v>777</v>
      </c>
      <c r="E17" s="70"/>
      <c r="F17" s="113" t="s">
        <v>777</v>
      </c>
      <c r="G17" s="78" t="s">
        <v>777</v>
      </c>
      <c r="H17" s="70"/>
      <c r="I17" s="174" t="s">
        <v>777</v>
      </c>
    </row>
    <row r="18" spans="1:10">
      <c r="A18" s="169">
        <v>2</v>
      </c>
      <c r="B18" s="170" t="s">
        <v>172</v>
      </c>
      <c r="C18" s="171" t="s">
        <v>3</v>
      </c>
      <c r="D18" s="104" t="s">
        <v>777</v>
      </c>
      <c r="E18" s="104" t="s">
        <v>777</v>
      </c>
      <c r="F18" s="104" t="s">
        <v>777</v>
      </c>
      <c r="G18" s="104" t="s">
        <v>777</v>
      </c>
      <c r="H18" s="104" t="s">
        <v>777</v>
      </c>
      <c r="I18" s="172" t="s">
        <v>777</v>
      </c>
    </row>
    <row r="19" spans="1:10">
      <c r="A19" s="175" t="s">
        <v>271</v>
      </c>
      <c r="B19" s="113" t="s">
        <v>171</v>
      </c>
      <c r="C19" s="171" t="s">
        <v>3</v>
      </c>
      <c r="D19" s="78" t="s">
        <v>777</v>
      </c>
      <c r="E19" s="70"/>
      <c r="F19" s="113" t="s">
        <v>777</v>
      </c>
      <c r="G19" s="78" t="s">
        <v>777</v>
      </c>
      <c r="H19" s="70"/>
      <c r="I19" s="174" t="s">
        <v>777</v>
      </c>
    </row>
    <row r="20" spans="1:10">
      <c r="A20" s="175" t="s">
        <v>272</v>
      </c>
      <c r="B20" s="112" t="s">
        <v>434</v>
      </c>
      <c r="C20" s="171" t="s">
        <v>3</v>
      </c>
      <c r="D20" s="78"/>
      <c r="E20" s="9" t="s">
        <v>777</v>
      </c>
      <c r="F20" s="113" t="s">
        <v>777</v>
      </c>
      <c r="G20" s="78"/>
      <c r="H20" s="9" t="s">
        <v>777</v>
      </c>
      <c r="I20" s="174" t="s">
        <v>777</v>
      </c>
    </row>
    <row r="21" spans="1:10">
      <c r="A21" s="175"/>
      <c r="B21" s="112" t="s">
        <v>435</v>
      </c>
      <c r="C21" s="171"/>
      <c r="D21" s="78"/>
      <c r="E21" s="70"/>
      <c r="F21" s="113"/>
      <c r="G21" s="78"/>
      <c r="H21" s="70"/>
      <c r="I21" s="174"/>
    </row>
    <row r="22" spans="1:10">
      <c r="A22" s="175" t="s">
        <v>275</v>
      </c>
      <c r="B22" s="112" t="s">
        <v>127</v>
      </c>
      <c r="C22" s="171" t="s">
        <v>3</v>
      </c>
      <c r="D22" s="78"/>
      <c r="E22" s="70"/>
      <c r="F22" s="113">
        <f t="shared" ref="F22" si="0">SUM(D22:E22)</f>
        <v>0</v>
      </c>
      <c r="G22" s="78"/>
      <c r="H22" s="70"/>
      <c r="I22" s="174">
        <f t="shared" ref="I22" si="1">SUM(G22:H22)</f>
        <v>0</v>
      </c>
    </row>
    <row r="23" spans="1:10">
      <c r="A23" s="169">
        <v>3</v>
      </c>
      <c r="B23" s="170" t="s">
        <v>119</v>
      </c>
      <c r="C23" s="171" t="s">
        <v>3</v>
      </c>
      <c r="D23" s="78" t="s">
        <v>777</v>
      </c>
      <c r="E23" s="9" t="s">
        <v>777</v>
      </c>
      <c r="F23" s="104" t="s">
        <v>777</v>
      </c>
      <c r="G23" s="591" t="s">
        <v>777</v>
      </c>
      <c r="H23" s="9" t="s">
        <v>777</v>
      </c>
      <c r="I23" s="172" t="s">
        <v>777</v>
      </c>
    </row>
    <row r="24" spans="1:10" ht="25.5" customHeight="1">
      <c r="A24" s="169">
        <v>4</v>
      </c>
      <c r="B24" s="176" t="s">
        <v>310</v>
      </c>
      <c r="C24" s="171" t="s">
        <v>3</v>
      </c>
      <c r="D24" s="112" t="s">
        <v>777</v>
      </c>
      <c r="E24" s="177" t="s">
        <v>777</v>
      </c>
      <c r="F24" s="104" t="s">
        <v>777</v>
      </c>
      <c r="G24" s="112" t="s">
        <v>777</v>
      </c>
      <c r="H24" s="177" t="s">
        <v>777</v>
      </c>
      <c r="I24" s="172" t="s">
        <v>777</v>
      </c>
      <c r="J24" s="592"/>
    </row>
    <row r="25" spans="1:10">
      <c r="A25" s="173" t="s">
        <v>251</v>
      </c>
      <c r="B25" s="178" t="s">
        <v>283</v>
      </c>
      <c r="C25" s="171" t="s">
        <v>3</v>
      </c>
      <c r="D25" s="54" t="s">
        <v>777</v>
      </c>
      <c r="E25" s="9" t="s">
        <v>777</v>
      </c>
      <c r="F25" s="104" t="s">
        <v>777</v>
      </c>
      <c r="G25" s="54" t="s">
        <v>777</v>
      </c>
      <c r="H25" s="9" t="s">
        <v>777</v>
      </c>
      <c r="I25" s="172" t="s">
        <v>777</v>
      </c>
      <c r="J25" s="592"/>
    </row>
    <row r="26" spans="1:10">
      <c r="A26" s="173" t="s">
        <v>252</v>
      </c>
      <c r="B26" s="178" t="s">
        <v>284</v>
      </c>
      <c r="C26" s="171" t="s">
        <v>3</v>
      </c>
      <c r="D26" s="54" t="s">
        <v>777</v>
      </c>
      <c r="E26" s="9"/>
      <c r="F26" s="104" t="s">
        <v>777</v>
      </c>
      <c r="G26" s="54" t="s">
        <v>777</v>
      </c>
      <c r="H26" s="9"/>
      <c r="I26" s="172" t="s">
        <v>777</v>
      </c>
      <c r="J26" s="595"/>
    </row>
    <row r="27" spans="1:10" ht="25.5">
      <c r="A27" s="169">
        <v>5</v>
      </c>
      <c r="B27" s="170" t="s">
        <v>727</v>
      </c>
      <c r="C27" s="171" t="s">
        <v>3</v>
      </c>
      <c r="D27" s="113" t="s">
        <v>777</v>
      </c>
      <c r="E27" s="179" t="s">
        <v>777</v>
      </c>
      <c r="F27" s="104" t="s">
        <v>777</v>
      </c>
      <c r="G27" s="113" t="s">
        <v>777</v>
      </c>
      <c r="H27" s="179" t="s">
        <v>777</v>
      </c>
      <c r="I27" s="172" t="s">
        <v>777</v>
      </c>
      <c r="J27" s="595"/>
    </row>
    <row r="28" spans="1:10">
      <c r="A28" s="173" t="s">
        <v>262</v>
      </c>
      <c r="B28" s="178" t="s">
        <v>104</v>
      </c>
      <c r="C28" s="171" t="s">
        <v>3</v>
      </c>
      <c r="D28" s="54" t="s">
        <v>777</v>
      </c>
      <c r="E28" s="9"/>
      <c r="F28" s="113">
        <f t="shared" ref="F28:F78" si="2">SUM(D28:E28)</f>
        <v>0</v>
      </c>
      <c r="G28" s="54" t="s">
        <v>777</v>
      </c>
      <c r="H28" s="9"/>
      <c r="I28" s="174" t="s">
        <v>777</v>
      </c>
      <c r="J28" s="592"/>
    </row>
    <row r="29" spans="1:10">
      <c r="A29" s="173" t="s">
        <v>263</v>
      </c>
      <c r="B29" s="178" t="s">
        <v>105</v>
      </c>
      <c r="C29" s="171" t="s">
        <v>3</v>
      </c>
      <c r="D29" s="54" t="s">
        <v>777</v>
      </c>
      <c r="E29" s="9" t="s">
        <v>777</v>
      </c>
      <c r="F29" s="113" t="s">
        <v>777</v>
      </c>
      <c r="G29" s="54" t="s">
        <v>777</v>
      </c>
      <c r="H29" s="9" t="s">
        <v>777</v>
      </c>
      <c r="I29" s="174" t="s">
        <v>777</v>
      </c>
      <c r="J29" s="592"/>
    </row>
    <row r="30" spans="1:10">
      <c r="A30" s="173" t="s">
        <v>264</v>
      </c>
      <c r="B30" s="178" t="s">
        <v>106</v>
      </c>
      <c r="C30" s="171" t="s">
        <v>3</v>
      </c>
      <c r="D30" s="54" t="s">
        <v>777</v>
      </c>
      <c r="E30" s="9"/>
      <c r="F30" s="113" t="s">
        <v>777</v>
      </c>
      <c r="G30" s="54" t="s">
        <v>777</v>
      </c>
      <c r="H30" s="9"/>
      <c r="I30" s="174" t="s">
        <v>777</v>
      </c>
      <c r="J30" s="592"/>
    </row>
    <row r="31" spans="1:10">
      <c r="A31" s="173" t="s">
        <v>265</v>
      </c>
      <c r="B31" s="178" t="s">
        <v>107</v>
      </c>
      <c r="C31" s="171" t="s">
        <v>3</v>
      </c>
      <c r="D31" s="54" t="s">
        <v>777</v>
      </c>
      <c r="E31" s="9" t="s">
        <v>777</v>
      </c>
      <c r="F31" s="113" t="s">
        <v>777</v>
      </c>
      <c r="G31" s="54" t="s">
        <v>777</v>
      </c>
      <c r="H31" s="9" t="s">
        <v>777</v>
      </c>
      <c r="I31" s="174" t="s">
        <v>777</v>
      </c>
      <c r="J31" s="592"/>
    </row>
    <row r="32" spans="1:10">
      <c r="A32" s="173" t="s">
        <v>266</v>
      </c>
      <c r="B32" s="178" t="s">
        <v>108</v>
      </c>
      <c r="C32" s="171" t="s">
        <v>3</v>
      </c>
      <c r="D32" s="54" t="s">
        <v>777</v>
      </c>
      <c r="E32" s="9"/>
      <c r="F32" s="113" t="s">
        <v>777</v>
      </c>
      <c r="G32" s="54" t="s">
        <v>777</v>
      </c>
      <c r="H32" s="9"/>
      <c r="I32" s="174" t="s">
        <v>777</v>
      </c>
      <c r="J32" s="592"/>
    </row>
    <row r="33" spans="1:10">
      <c r="A33" s="173" t="s">
        <v>267</v>
      </c>
      <c r="B33" s="178" t="s">
        <v>109</v>
      </c>
      <c r="C33" s="171" t="s">
        <v>3</v>
      </c>
      <c r="D33" s="54" t="s">
        <v>777</v>
      </c>
      <c r="E33" s="9"/>
      <c r="F33" s="113" t="s">
        <v>777</v>
      </c>
      <c r="G33" s="54" t="s">
        <v>777</v>
      </c>
      <c r="H33" s="9"/>
      <c r="I33" s="174" t="s">
        <v>777</v>
      </c>
      <c r="J33" s="592"/>
    </row>
    <row r="34" spans="1:10" ht="25.5">
      <c r="A34" s="173" t="s">
        <v>285</v>
      </c>
      <c r="B34" s="178" t="s">
        <v>110</v>
      </c>
      <c r="C34" s="171" t="s">
        <v>3</v>
      </c>
      <c r="D34" s="54" t="s">
        <v>777</v>
      </c>
      <c r="E34" s="9" t="s">
        <v>777</v>
      </c>
      <c r="F34" s="113" t="s">
        <v>777</v>
      </c>
      <c r="G34" s="54" t="s">
        <v>777</v>
      </c>
      <c r="H34" s="9" t="s">
        <v>777</v>
      </c>
      <c r="I34" s="174" t="s">
        <v>777</v>
      </c>
      <c r="J34" s="592"/>
    </row>
    <row r="35" spans="1:10">
      <c r="A35" s="173" t="s">
        <v>286</v>
      </c>
      <c r="B35" s="178" t="s">
        <v>111</v>
      </c>
      <c r="C35" s="171" t="s">
        <v>3</v>
      </c>
      <c r="D35" s="54" t="s">
        <v>777</v>
      </c>
      <c r="E35" s="9"/>
      <c r="F35" s="113" t="s">
        <v>777</v>
      </c>
      <c r="G35" s="54" t="s">
        <v>777</v>
      </c>
      <c r="H35" s="9"/>
      <c r="I35" s="174" t="s">
        <v>777</v>
      </c>
      <c r="J35" s="592"/>
    </row>
    <row r="36" spans="1:10">
      <c r="A36" s="173" t="s">
        <v>287</v>
      </c>
      <c r="B36" s="178" t="s">
        <v>112</v>
      </c>
      <c r="C36" s="171" t="s">
        <v>3</v>
      </c>
      <c r="D36" s="54" t="s">
        <v>777</v>
      </c>
      <c r="E36" s="9"/>
      <c r="F36" s="113">
        <f t="shared" si="2"/>
        <v>0</v>
      </c>
      <c r="G36" s="54" t="s">
        <v>777</v>
      </c>
      <c r="H36" s="9"/>
      <c r="I36" s="174" t="s">
        <v>777</v>
      </c>
      <c r="J36" s="592"/>
    </row>
    <row r="37" spans="1:10">
      <c r="A37" s="173" t="s">
        <v>303</v>
      </c>
      <c r="B37" s="178" t="s">
        <v>113</v>
      </c>
      <c r="C37" s="171" t="s">
        <v>3</v>
      </c>
      <c r="D37" s="54">
        <v>0</v>
      </c>
      <c r="E37" s="9">
        <v>0</v>
      </c>
      <c r="F37" s="113">
        <f t="shared" si="2"/>
        <v>0</v>
      </c>
      <c r="G37" s="54">
        <v>0</v>
      </c>
      <c r="H37" s="9"/>
      <c r="I37" s="174">
        <f t="shared" ref="I37:I52" si="3">SUM(G37:H37)</f>
        <v>0</v>
      </c>
      <c r="J37" s="592"/>
    </row>
    <row r="38" spans="1:10">
      <c r="A38" s="173" t="s">
        <v>288</v>
      </c>
      <c r="B38" s="178" t="s">
        <v>114</v>
      </c>
      <c r="C38" s="171" t="s">
        <v>3</v>
      </c>
      <c r="D38" s="54">
        <v>134</v>
      </c>
      <c r="E38" s="9"/>
      <c r="F38" s="113" t="s">
        <v>777</v>
      </c>
      <c r="G38" s="54" t="s">
        <v>777</v>
      </c>
      <c r="H38" s="9"/>
      <c r="I38" s="174" t="s">
        <v>777</v>
      </c>
      <c r="J38" s="592"/>
    </row>
    <row r="39" spans="1:10">
      <c r="A39" s="173" t="s">
        <v>289</v>
      </c>
      <c r="B39" s="178" t="s">
        <v>115</v>
      </c>
      <c r="C39" s="171" t="s">
        <v>3</v>
      </c>
      <c r="D39" s="54">
        <v>363</v>
      </c>
      <c r="E39" s="9"/>
      <c r="F39" s="113" t="s">
        <v>777</v>
      </c>
      <c r="G39" s="54" t="s">
        <v>777</v>
      </c>
      <c r="H39" s="9"/>
      <c r="I39" s="174" t="s">
        <v>777</v>
      </c>
      <c r="J39" s="592"/>
    </row>
    <row r="40" spans="1:10">
      <c r="A40" s="173" t="s">
        <v>290</v>
      </c>
      <c r="B40" s="178" t="s">
        <v>116</v>
      </c>
      <c r="C40" s="171" t="s">
        <v>3</v>
      </c>
      <c r="D40" s="54">
        <v>1557</v>
      </c>
      <c r="E40" s="9"/>
      <c r="F40" s="113" t="s">
        <v>777</v>
      </c>
      <c r="G40" s="54" t="s">
        <v>777</v>
      </c>
      <c r="H40" s="64"/>
      <c r="I40" s="174" t="s">
        <v>777</v>
      </c>
      <c r="J40" s="592"/>
    </row>
    <row r="41" spans="1:10">
      <c r="A41" s="173" t="s">
        <v>291</v>
      </c>
      <c r="B41" s="178" t="s">
        <v>118</v>
      </c>
      <c r="C41" s="171" t="s">
        <v>3</v>
      </c>
      <c r="D41" s="54">
        <v>121</v>
      </c>
      <c r="E41" s="9" t="s">
        <v>777</v>
      </c>
      <c r="F41" s="113" t="s">
        <v>777</v>
      </c>
      <c r="G41" s="54" t="s">
        <v>777</v>
      </c>
      <c r="H41" s="9" t="s">
        <v>777</v>
      </c>
      <c r="I41" s="174" t="s">
        <v>777</v>
      </c>
      <c r="J41" s="592"/>
    </row>
    <row r="42" spans="1:10" ht="25.5">
      <c r="A42" s="173" t="s">
        <v>292</v>
      </c>
      <c r="B42" s="178" t="s">
        <v>120</v>
      </c>
      <c r="C42" s="171" t="s">
        <v>3</v>
      </c>
      <c r="D42" s="54">
        <v>771</v>
      </c>
      <c r="E42" s="9" t="s">
        <v>777</v>
      </c>
      <c r="F42" s="112" t="s">
        <v>777</v>
      </c>
      <c r="G42" s="54" t="s">
        <v>777</v>
      </c>
      <c r="H42" s="9" t="s">
        <v>777</v>
      </c>
      <c r="I42" s="429" t="s">
        <v>777</v>
      </c>
      <c r="J42" s="592"/>
    </row>
    <row r="43" spans="1:10">
      <c r="A43" s="173" t="s">
        <v>293</v>
      </c>
      <c r="B43" s="178" t="s">
        <v>121</v>
      </c>
      <c r="C43" s="171" t="s">
        <v>3</v>
      </c>
      <c r="D43" s="54">
        <v>214</v>
      </c>
      <c r="E43" s="9" t="s">
        <v>777</v>
      </c>
      <c r="F43" s="112" t="s">
        <v>777</v>
      </c>
      <c r="G43" s="54" t="s">
        <v>777</v>
      </c>
      <c r="H43" s="9" t="s">
        <v>777</v>
      </c>
      <c r="I43" s="429" t="s">
        <v>777</v>
      </c>
      <c r="J43" s="592"/>
    </row>
    <row r="44" spans="1:10">
      <c r="A44" s="173" t="s">
        <v>294</v>
      </c>
      <c r="B44" s="178" t="s">
        <v>122</v>
      </c>
      <c r="C44" s="171" t="s">
        <v>3</v>
      </c>
      <c r="D44" s="54">
        <v>333</v>
      </c>
      <c r="E44" s="9"/>
      <c r="F44" s="112" t="s">
        <v>777</v>
      </c>
      <c r="G44" s="54" t="s">
        <v>777</v>
      </c>
      <c r="H44" s="69"/>
      <c r="I44" s="429" t="s">
        <v>777</v>
      </c>
      <c r="J44" s="592"/>
    </row>
    <row r="45" spans="1:10">
      <c r="A45" s="173" t="s">
        <v>295</v>
      </c>
      <c r="B45" s="178" t="s">
        <v>123</v>
      </c>
      <c r="C45" s="171" t="s">
        <v>3</v>
      </c>
      <c r="D45" s="54">
        <v>11</v>
      </c>
      <c r="E45" s="9"/>
      <c r="F45" s="112" t="s">
        <v>777</v>
      </c>
      <c r="G45" s="54" t="s">
        <v>777</v>
      </c>
      <c r="H45" s="69"/>
      <c r="I45" s="429" t="s">
        <v>777</v>
      </c>
      <c r="J45" s="592"/>
    </row>
    <row r="46" spans="1:10">
      <c r="A46" s="173" t="s">
        <v>296</v>
      </c>
      <c r="B46" s="180" t="s">
        <v>124</v>
      </c>
      <c r="C46" s="171" t="s">
        <v>3</v>
      </c>
      <c r="D46" s="54"/>
      <c r="E46" s="9"/>
      <c r="F46" s="112">
        <f t="shared" ref="F46:F52" si="4">SUM(D46:E46)</f>
        <v>0</v>
      </c>
      <c r="G46" s="54">
        <v>0</v>
      </c>
      <c r="H46" s="9"/>
      <c r="I46" s="429">
        <f t="shared" si="3"/>
        <v>0</v>
      </c>
      <c r="J46" s="592"/>
    </row>
    <row r="47" spans="1:10">
      <c r="A47" s="173" t="s">
        <v>297</v>
      </c>
      <c r="B47" s="180" t="s">
        <v>125</v>
      </c>
      <c r="C47" s="171" t="s">
        <v>3</v>
      </c>
      <c r="D47" s="54" t="s">
        <v>777</v>
      </c>
      <c r="E47" s="9"/>
      <c r="F47" s="112" t="s">
        <v>777</v>
      </c>
      <c r="G47" s="54" t="s">
        <v>777</v>
      </c>
      <c r="H47" s="9"/>
      <c r="I47" s="429" t="s">
        <v>777</v>
      </c>
      <c r="J47" s="592"/>
    </row>
    <row r="48" spans="1:10">
      <c r="A48" s="173" t="s">
        <v>298</v>
      </c>
      <c r="B48" s="180" t="s">
        <v>126</v>
      </c>
      <c r="C48" s="171" t="s">
        <v>3</v>
      </c>
      <c r="D48" s="54"/>
      <c r="E48" s="9"/>
      <c r="F48" s="112">
        <f t="shared" si="4"/>
        <v>0</v>
      </c>
      <c r="G48" s="54">
        <v>0</v>
      </c>
      <c r="H48" s="9"/>
      <c r="I48" s="429">
        <f t="shared" si="3"/>
        <v>0</v>
      </c>
      <c r="J48" s="592"/>
    </row>
    <row r="49" spans="1:10">
      <c r="A49" s="173" t="s">
        <v>299</v>
      </c>
      <c r="B49" s="181" t="s">
        <v>314</v>
      </c>
      <c r="C49" s="171" t="s">
        <v>3</v>
      </c>
      <c r="D49" s="54" t="s">
        <v>777</v>
      </c>
      <c r="E49" s="9"/>
      <c r="F49" s="112" t="s">
        <v>777</v>
      </c>
      <c r="G49" s="54" t="s">
        <v>777</v>
      </c>
      <c r="H49" s="9"/>
      <c r="I49" s="429" t="s">
        <v>777</v>
      </c>
      <c r="J49" s="592"/>
    </row>
    <row r="50" spans="1:10">
      <c r="A50" s="173" t="s">
        <v>300</v>
      </c>
      <c r="B50" s="182" t="s">
        <v>117</v>
      </c>
      <c r="C50" s="171" t="s">
        <v>3</v>
      </c>
      <c r="D50" s="54" t="s">
        <v>777</v>
      </c>
      <c r="E50" s="9"/>
      <c r="F50" s="113" t="s">
        <v>777</v>
      </c>
      <c r="G50" s="54" t="s">
        <v>777</v>
      </c>
      <c r="H50" s="64"/>
      <c r="I50" s="174" t="s">
        <v>777</v>
      </c>
      <c r="J50" s="592"/>
    </row>
    <row r="51" spans="1:10">
      <c r="A51" s="173" t="s">
        <v>301</v>
      </c>
      <c r="B51" s="182" t="s">
        <v>772</v>
      </c>
      <c r="C51" s="171" t="s">
        <v>3</v>
      </c>
      <c r="D51" s="78"/>
      <c r="E51" s="9" t="s">
        <v>777</v>
      </c>
      <c r="F51" s="112" t="s">
        <v>777</v>
      </c>
      <c r="G51" s="54">
        <v>0</v>
      </c>
      <c r="H51" s="9" t="s">
        <v>777</v>
      </c>
      <c r="I51" s="429" t="s">
        <v>777</v>
      </c>
      <c r="J51" s="592"/>
    </row>
    <row r="52" spans="1:10">
      <c r="A52" s="173" t="s">
        <v>302</v>
      </c>
      <c r="B52" s="183" t="s">
        <v>773</v>
      </c>
      <c r="C52" s="171"/>
      <c r="D52" s="54"/>
      <c r="E52" s="9">
        <v>0</v>
      </c>
      <c r="F52" s="112">
        <f t="shared" si="4"/>
        <v>0</v>
      </c>
      <c r="G52" s="54">
        <v>0</v>
      </c>
      <c r="H52" s="9"/>
      <c r="I52" s="429">
        <f t="shared" si="3"/>
        <v>0</v>
      </c>
      <c r="J52" s="592"/>
    </row>
    <row r="53" spans="1:10">
      <c r="A53" s="173" t="s">
        <v>304</v>
      </c>
      <c r="B53" s="183" t="s">
        <v>774</v>
      </c>
      <c r="C53" s="171"/>
      <c r="D53" s="54" t="s">
        <v>777</v>
      </c>
      <c r="E53" s="9"/>
      <c r="F53" s="112" t="s">
        <v>777</v>
      </c>
      <c r="G53" s="54" t="s">
        <v>777</v>
      </c>
      <c r="H53" s="9"/>
      <c r="I53" s="429" t="s">
        <v>777</v>
      </c>
      <c r="J53" s="592"/>
    </row>
    <row r="54" spans="1:10">
      <c r="A54" s="173" t="s">
        <v>305</v>
      </c>
      <c r="B54" s="183" t="s">
        <v>775</v>
      </c>
      <c r="C54" s="171"/>
      <c r="D54" s="54" t="s">
        <v>777</v>
      </c>
      <c r="E54" s="9"/>
      <c r="F54" s="112" t="s">
        <v>777</v>
      </c>
      <c r="G54" s="54" t="s">
        <v>777</v>
      </c>
      <c r="H54" s="9"/>
      <c r="I54" s="429" t="s">
        <v>777</v>
      </c>
      <c r="J54" s="592"/>
    </row>
    <row r="55" spans="1:10">
      <c r="A55" s="173" t="s">
        <v>306</v>
      </c>
      <c r="B55" s="183" t="s">
        <v>776</v>
      </c>
      <c r="C55" s="171"/>
      <c r="D55" s="54" t="s">
        <v>777</v>
      </c>
      <c r="E55" s="9"/>
      <c r="F55" s="112" t="s">
        <v>777</v>
      </c>
      <c r="G55" s="54" t="s">
        <v>777</v>
      </c>
      <c r="H55" s="9"/>
      <c r="I55" s="429" t="s">
        <v>777</v>
      </c>
      <c r="J55" s="592"/>
    </row>
    <row r="56" spans="1:10">
      <c r="A56" s="173" t="s">
        <v>307</v>
      </c>
      <c r="B56" s="183"/>
      <c r="C56" s="171"/>
      <c r="D56" s="54"/>
      <c r="E56" s="9"/>
      <c r="F56" s="112"/>
      <c r="G56" s="54"/>
      <c r="H56" s="9"/>
      <c r="I56" s="429"/>
      <c r="J56" s="592"/>
    </row>
    <row r="57" spans="1:10">
      <c r="A57" s="173" t="s">
        <v>308</v>
      </c>
      <c r="B57" s="183"/>
      <c r="C57" s="171"/>
      <c r="D57" s="54"/>
      <c r="E57" s="9"/>
      <c r="F57" s="112"/>
      <c r="G57" s="54"/>
      <c r="H57" s="9"/>
      <c r="I57" s="429"/>
      <c r="J57" s="592"/>
    </row>
    <row r="58" spans="1:10" ht="25.5">
      <c r="A58" s="169">
        <v>8</v>
      </c>
      <c r="B58" s="184" t="s">
        <v>95</v>
      </c>
      <c r="C58" s="171" t="s">
        <v>96</v>
      </c>
      <c r="D58" s="54"/>
      <c r="E58" s="9"/>
      <c r="F58" s="112">
        <f t="shared" si="2"/>
        <v>0</v>
      </c>
      <c r="G58" s="54"/>
      <c r="H58" s="9"/>
      <c r="I58" s="429">
        <f t="shared" ref="I58:I66" si="5">SUM(G58:H58)</f>
        <v>0</v>
      </c>
      <c r="J58" s="592"/>
    </row>
    <row r="59" spans="1:10">
      <c r="A59" s="169">
        <v>9</v>
      </c>
      <c r="B59" s="185" t="s">
        <v>88</v>
      </c>
      <c r="C59" s="171" t="s">
        <v>3</v>
      </c>
      <c r="D59" s="54"/>
      <c r="E59" s="9"/>
      <c r="F59" s="112">
        <f t="shared" si="2"/>
        <v>0</v>
      </c>
      <c r="G59" s="54"/>
      <c r="H59" s="9"/>
      <c r="I59" s="429">
        <f t="shared" si="5"/>
        <v>0</v>
      </c>
      <c r="J59" s="592"/>
    </row>
    <row r="60" spans="1:10">
      <c r="A60" s="169">
        <v>10</v>
      </c>
      <c r="B60" s="185" t="s">
        <v>99</v>
      </c>
      <c r="C60" s="171" t="s">
        <v>3</v>
      </c>
      <c r="D60" s="54"/>
      <c r="E60" s="9"/>
      <c r="F60" s="112">
        <f t="shared" si="2"/>
        <v>0</v>
      </c>
      <c r="G60" s="54"/>
      <c r="H60" s="9"/>
      <c r="I60" s="429">
        <f t="shared" si="5"/>
        <v>0</v>
      </c>
      <c r="J60" s="592"/>
    </row>
    <row r="61" spans="1:10" s="187" customFormat="1">
      <c r="A61" s="157" t="s">
        <v>145</v>
      </c>
      <c r="B61" s="186" t="s">
        <v>8</v>
      </c>
      <c r="C61" s="167" t="s">
        <v>3</v>
      </c>
      <c r="D61" s="113" t="s">
        <v>777</v>
      </c>
      <c r="E61" s="113" t="s">
        <v>777</v>
      </c>
      <c r="F61" s="113" t="s">
        <v>777</v>
      </c>
      <c r="G61" s="113" t="s">
        <v>777</v>
      </c>
      <c r="H61" s="113" t="s">
        <v>777</v>
      </c>
      <c r="I61" s="174" t="s">
        <v>777</v>
      </c>
      <c r="J61" s="592"/>
    </row>
    <row r="62" spans="1:10">
      <c r="A62" s="188">
        <v>1</v>
      </c>
      <c r="B62" s="189" t="s">
        <v>433</v>
      </c>
      <c r="C62" s="179" t="s">
        <v>3</v>
      </c>
      <c r="D62" s="112" t="s">
        <v>777</v>
      </c>
      <c r="E62" s="112" t="s">
        <v>777</v>
      </c>
      <c r="F62" s="112" t="s">
        <v>777</v>
      </c>
      <c r="G62" s="112" t="s">
        <v>777</v>
      </c>
      <c r="H62" s="112" t="s">
        <v>777</v>
      </c>
      <c r="I62" s="429" t="s">
        <v>777</v>
      </c>
      <c r="J62" s="592"/>
    </row>
    <row r="63" spans="1:10" s="192" customFormat="1" ht="25.5">
      <c r="A63" s="190" t="s">
        <v>83</v>
      </c>
      <c r="B63" s="191" t="s">
        <v>525</v>
      </c>
      <c r="C63" s="179" t="s">
        <v>3</v>
      </c>
      <c r="D63" s="113" t="s">
        <v>777</v>
      </c>
      <c r="E63" s="113"/>
      <c r="F63" s="113" t="s">
        <v>777</v>
      </c>
      <c r="G63" s="113" t="s">
        <v>777</v>
      </c>
      <c r="H63" s="113"/>
      <c r="I63" s="174" t="s">
        <v>777</v>
      </c>
      <c r="J63" s="592"/>
    </row>
    <row r="64" spans="1:10">
      <c r="A64" s="190" t="s">
        <v>319</v>
      </c>
      <c r="B64" s="193" t="s">
        <v>9</v>
      </c>
      <c r="C64" s="179" t="s">
        <v>3</v>
      </c>
      <c r="D64" s="113" t="s">
        <v>777</v>
      </c>
      <c r="E64" s="113"/>
      <c r="F64" s="113" t="s">
        <v>777</v>
      </c>
      <c r="G64" s="113" t="s">
        <v>777</v>
      </c>
      <c r="H64" s="113"/>
      <c r="I64" s="174" t="s">
        <v>777</v>
      </c>
      <c r="J64" s="592"/>
    </row>
    <row r="65" spans="1:10">
      <c r="A65" s="190" t="s">
        <v>320</v>
      </c>
      <c r="B65" s="193" t="s">
        <v>10</v>
      </c>
      <c r="C65" s="179" t="s">
        <v>3</v>
      </c>
      <c r="D65" s="113" t="s">
        <v>777</v>
      </c>
      <c r="E65" s="113"/>
      <c r="F65" s="113" t="s">
        <v>777</v>
      </c>
      <c r="G65" s="113" t="s">
        <v>777</v>
      </c>
      <c r="H65" s="113"/>
      <c r="I65" s="174" t="s">
        <v>777</v>
      </c>
      <c r="J65" s="592"/>
    </row>
    <row r="66" spans="1:10">
      <c r="A66" s="190" t="s">
        <v>321</v>
      </c>
      <c r="B66" s="193" t="s">
        <v>12</v>
      </c>
      <c r="C66" s="179" t="s">
        <v>3</v>
      </c>
      <c r="D66" s="113">
        <f>ROUND('ТИП-ПРОИЗ'!E35*'ТИП-ПРОИЗ'!E88/1000,3)</f>
        <v>0</v>
      </c>
      <c r="E66" s="113"/>
      <c r="F66" s="113">
        <f t="shared" si="2"/>
        <v>0</v>
      </c>
      <c r="G66" s="113">
        <f>ROUND('ТИП-ПРОИЗ'!F35*'ТИП-ПРОИЗ'!F88/1000,3)</f>
        <v>0</v>
      </c>
      <c r="H66" s="113"/>
      <c r="I66" s="174">
        <f t="shared" si="5"/>
        <v>0</v>
      </c>
      <c r="J66" s="592"/>
    </row>
    <row r="67" spans="1:10">
      <c r="A67" s="190" t="s">
        <v>322</v>
      </c>
      <c r="B67" s="193" t="s">
        <v>11</v>
      </c>
      <c r="C67" s="179" t="s">
        <v>3</v>
      </c>
      <c r="D67" s="113" t="s">
        <v>777</v>
      </c>
      <c r="E67" s="113"/>
      <c r="F67" s="113" t="s">
        <v>777</v>
      </c>
      <c r="G67" s="113" t="s">
        <v>777</v>
      </c>
      <c r="H67" s="113"/>
      <c r="I67" s="174" t="s">
        <v>777</v>
      </c>
      <c r="J67" s="592"/>
    </row>
    <row r="68" spans="1:10">
      <c r="A68" s="190" t="s">
        <v>717</v>
      </c>
      <c r="B68" s="193" t="str">
        <f>'ТИП-ПРОИЗ'!B79</f>
        <v>друг вид гориво (ВЕИ)</v>
      </c>
      <c r="C68" s="179" t="s">
        <v>3</v>
      </c>
      <c r="D68" s="113" t="s">
        <v>777</v>
      </c>
      <c r="E68" s="113"/>
      <c r="F68" s="113" t="s">
        <v>777</v>
      </c>
      <c r="G68" s="113" t="s">
        <v>777</v>
      </c>
      <c r="H68" s="113"/>
      <c r="I68" s="174" t="s">
        <v>777</v>
      </c>
      <c r="J68" s="592"/>
    </row>
    <row r="69" spans="1:10" s="192" customFormat="1" ht="25.5" customHeight="1">
      <c r="A69" s="190" t="s">
        <v>84</v>
      </c>
      <c r="B69" s="194" t="s">
        <v>524</v>
      </c>
      <c r="C69" s="179" t="s">
        <v>3</v>
      </c>
      <c r="D69" s="113" t="s">
        <v>777</v>
      </c>
      <c r="E69" s="113"/>
      <c r="F69" s="113" t="s">
        <v>777</v>
      </c>
      <c r="G69" s="113" t="s">
        <v>777</v>
      </c>
      <c r="H69" s="113"/>
      <c r="I69" s="174" t="s">
        <v>777</v>
      </c>
    </row>
    <row r="70" spans="1:10">
      <c r="A70" s="190" t="s">
        <v>515</v>
      </c>
      <c r="B70" s="193" t="s">
        <v>9</v>
      </c>
      <c r="C70" s="179" t="s">
        <v>3</v>
      </c>
      <c r="D70" s="113" t="s">
        <v>777</v>
      </c>
      <c r="E70" s="113"/>
      <c r="F70" s="113" t="s">
        <v>777</v>
      </c>
      <c r="G70" s="113" t="s">
        <v>777</v>
      </c>
      <c r="H70" s="113"/>
      <c r="I70" s="174" t="s">
        <v>777</v>
      </c>
    </row>
    <row r="71" spans="1:10">
      <c r="A71" s="190" t="s">
        <v>516</v>
      </c>
      <c r="B71" s="193" t="s">
        <v>10</v>
      </c>
      <c r="C71" s="179" t="s">
        <v>3</v>
      </c>
      <c r="D71" s="113" t="s">
        <v>777</v>
      </c>
      <c r="E71" s="113"/>
      <c r="F71" s="113" t="s">
        <v>777</v>
      </c>
      <c r="G71" s="113" t="s">
        <v>777</v>
      </c>
      <c r="H71" s="113"/>
      <c r="I71" s="174" t="s">
        <v>777</v>
      </c>
    </row>
    <row r="72" spans="1:10">
      <c r="A72" s="190" t="s">
        <v>517</v>
      </c>
      <c r="B72" s="193" t="s">
        <v>12</v>
      </c>
      <c r="C72" s="179" t="s">
        <v>3</v>
      </c>
      <c r="D72" s="113">
        <f>ROUND('ТИП-ПРОИЗ'!E52*'ТИП-ПРОИЗ'!E88/1000,3)</f>
        <v>0</v>
      </c>
      <c r="E72" s="113"/>
      <c r="F72" s="113">
        <f t="shared" ref="F72" si="6">SUM(D72:E72)</f>
        <v>0</v>
      </c>
      <c r="G72" s="113">
        <f>ROUND('ТИП-ПРОИЗ'!F52*'ТИП-ПРОИЗ'!F88/1000,3)</f>
        <v>0</v>
      </c>
      <c r="H72" s="113"/>
      <c r="I72" s="174">
        <f t="shared" ref="I72" si="7">SUM(G72:H72)</f>
        <v>0</v>
      </c>
    </row>
    <row r="73" spans="1:10">
      <c r="A73" s="190" t="s">
        <v>518</v>
      </c>
      <c r="B73" s="193" t="s">
        <v>11</v>
      </c>
      <c r="C73" s="179" t="s">
        <v>3</v>
      </c>
      <c r="D73" s="113" t="s">
        <v>777</v>
      </c>
      <c r="E73" s="113"/>
      <c r="F73" s="113" t="s">
        <v>777</v>
      </c>
      <c r="G73" s="113" t="s">
        <v>777</v>
      </c>
      <c r="H73" s="113"/>
      <c r="I73" s="174" t="s">
        <v>777</v>
      </c>
    </row>
    <row r="74" spans="1:10">
      <c r="A74" s="190" t="s">
        <v>718</v>
      </c>
      <c r="B74" s="193" t="str">
        <f>'ТИП-ПРОИЗ'!B54</f>
        <v>друг вид гориво (ВЕИ)</v>
      </c>
      <c r="C74" s="179" t="s">
        <v>3</v>
      </c>
      <c r="D74" s="113" t="s">
        <v>777</v>
      </c>
      <c r="E74" s="113"/>
      <c r="F74" s="113" t="s">
        <v>777</v>
      </c>
      <c r="G74" s="113" t="s">
        <v>777</v>
      </c>
      <c r="H74" s="113"/>
      <c r="I74" s="174" t="s">
        <v>777</v>
      </c>
    </row>
    <row r="75" spans="1:10">
      <c r="A75" s="190" t="s">
        <v>101</v>
      </c>
      <c r="B75" s="195" t="s">
        <v>13</v>
      </c>
      <c r="C75" s="179" t="s">
        <v>3</v>
      </c>
      <c r="D75" s="78" t="s">
        <v>777</v>
      </c>
      <c r="E75" s="65"/>
      <c r="F75" s="113" t="s">
        <v>777</v>
      </c>
      <c r="G75" s="78" t="s">
        <v>777</v>
      </c>
      <c r="H75" s="65"/>
      <c r="I75" s="174" t="s">
        <v>777</v>
      </c>
    </row>
    <row r="76" spans="1:10">
      <c r="A76" s="190" t="s">
        <v>102</v>
      </c>
      <c r="B76" s="195" t="s">
        <v>309</v>
      </c>
      <c r="C76" s="179" t="s">
        <v>3</v>
      </c>
      <c r="D76" s="78" t="s">
        <v>777</v>
      </c>
      <c r="E76" s="65" t="s">
        <v>777</v>
      </c>
      <c r="F76" s="113" t="s">
        <v>777</v>
      </c>
      <c r="G76" s="78" t="s">
        <v>777</v>
      </c>
      <c r="H76" s="65" t="s">
        <v>777</v>
      </c>
      <c r="I76" s="174" t="s">
        <v>777</v>
      </c>
    </row>
    <row r="77" spans="1:10">
      <c r="A77" s="190" t="s">
        <v>519</v>
      </c>
      <c r="B77" s="195" t="s">
        <v>131</v>
      </c>
      <c r="C77" s="179" t="s">
        <v>3</v>
      </c>
      <c r="D77" s="78" t="s">
        <v>777</v>
      </c>
      <c r="E77" s="65"/>
      <c r="F77" s="113" t="s">
        <v>777</v>
      </c>
      <c r="G77" s="78" t="s">
        <v>777</v>
      </c>
      <c r="H77" s="65"/>
      <c r="I77" s="174" t="s">
        <v>777</v>
      </c>
    </row>
    <row r="78" spans="1:10">
      <c r="A78" s="196">
        <v>2</v>
      </c>
      <c r="B78" s="195" t="s">
        <v>100</v>
      </c>
      <c r="C78" s="179" t="s">
        <v>3</v>
      </c>
      <c r="D78" s="65"/>
      <c r="E78" s="65"/>
      <c r="F78" s="113">
        <f t="shared" si="2"/>
        <v>0</v>
      </c>
      <c r="G78" s="65"/>
      <c r="H78" s="65"/>
      <c r="I78" s="174">
        <f t="shared" ref="I78:I84" si="8">SUM(G78:H78)</f>
        <v>0</v>
      </c>
    </row>
    <row r="79" spans="1:10">
      <c r="A79" s="197" t="s">
        <v>427</v>
      </c>
      <c r="B79" s="198" t="s">
        <v>522</v>
      </c>
      <c r="C79" s="199" t="s">
        <v>3</v>
      </c>
      <c r="D79" s="200" t="s">
        <v>777</v>
      </c>
      <c r="E79" s="201"/>
      <c r="F79" s="202" t="s">
        <v>777</v>
      </c>
      <c r="G79" s="200" t="s">
        <v>777</v>
      </c>
      <c r="H79" s="201"/>
      <c r="I79" s="203" t="s">
        <v>777</v>
      </c>
    </row>
    <row r="80" spans="1:10">
      <c r="A80" s="204" t="s">
        <v>260</v>
      </c>
      <c r="B80" s="193" t="s">
        <v>520</v>
      </c>
      <c r="C80" s="179" t="s">
        <v>3</v>
      </c>
      <c r="D80" s="113" t="s">
        <v>777</v>
      </c>
      <c r="E80" s="113"/>
      <c r="F80" s="113" t="s">
        <v>777</v>
      </c>
      <c r="G80" s="113" t="s">
        <v>777</v>
      </c>
      <c r="H80" s="113"/>
      <c r="I80" s="174" t="s">
        <v>777</v>
      </c>
    </row>
    <row r="81" spans="1:9">
      <c r="A81" s="204" t="s">
        <v>261</v>
      </c>
      <c r="B81" s="193" t="s">
        <v>521</v>
      </c>
      <c r="C81" s="179" t="s">
        <v>3</v>
      </c>
      <c r="D81" s="113" t="s">
        <v>777</v>
      </c>
      <c r="E81" s="113"/>
      <c r="F81" s="113" t="s">
        <v>777</v>
      </c>
      <c r="G81" s="113" t="s">
        <v>777</v>
      </c>
      <c r="H81" s="113"/>
      <c r="I81" s="174" t="s">
        <v>777</v>
      </c>
    </row>
    <row r="82" spans="1:9" ht="25.5">
      <c r="A82" s="190" t="s">
        <v>428</v>
      </c>
      <c r="B82" s="205" t="s">
        <v>523</v>
      </c>
      <c r="C82" s="179" t="s">
        <v>3</v>
      </c>
      <c r="D82" s="200" t="s">
        <v>777</v>
      </c>
      <c r="E82" s="201"/>
      <c r="F82" s="202" t="s">
        <v>777</v>
      </c>
      <c r="G82" s="200" t="s">
        <v>777</v>
      </c>
      <c r="H82" s="201"/>
      <c r="I82" s="203" t="s">
        <v>777</v>
      </c>
    </row>
    <row r="83" spans="1:9" ht="25.5">
      <c r="A83" s="190" t="s">
        <v>251</v>
      </c>
      <c r="B83" s="205" t="s">
        <v>526</v>
      </c>
      <c r="C83" s="179" t="s">
        <v>3</v>
      </c>
      <c r="D83" s="200" t="s">
        <v>777</v>
      </c>
      <c r="F83" s="201" t="s">
        <v>777</v>
      </c>
      <c r="G83" s="200" t="s">
        <v>777</v>
      </c>
      <c r="H83" s="201"/>
      <c r="I83" s="203" t="s">
        <v>777</v>
      </c>
    </row>
    <row r="84" spans="1:9" ht="25.5">
      <c r="A84" s="190" t="s">
        <v>252</v>
      </c>
      <c r="B84" s="205" t="s">
        <v>527</v>
      </c>
      <c r="C84" s="179" t="s">
        <v>3</v>
      </c>
      <c r="D84" s="200" t="s">
        <v>777</v>
      </c>
      <c r="E84" s="201"/>
      <c r="F84" s="202" t="s">
        <v>777</v>
      </c>
      <c r="G84" s="200" t="s">
        <v>777</v>
      </c>
      <c r="H84" s="201"/>
      <c r="I84" s="203">
        <f t="shared" si="8"/>
        <v>0</v>
      </c>
    </row>
    <row r="85" spans="1:9" ht="26.25" thickBot="1">
      <c r="A85" s="206" t="s">
        <v>429</v>
      </c>
      <c r="B85" s="207" t="s">
        <v>426</v>
      </c>
      <c r="C85" s="208" t="s">
        <v>3</v>
      </c>
      <c r="D85" s="209" t="s">
        <v>777</v>
      </c>
      <c r="E85" s="210"/>
      <c r="F85" s="209" t="s">
        <v>777</v>
      </c>
      <c r="G85" s="209" t="s">
        <v>777</v>
      </c>
      <c r="H85" s="210"/>
      <c r="I85" s="211" t="s">
        <v>777</v>
      </c>
    </row>
    <row r="86" spans="1:9" ht="13.5" thickTop="1"/>
    <row r="87" spans="1:9">
      <c r="A87" s="212" t="s">
        <v>128</v>
      </c>
      <c r="B87" s="213"/>
      <c r="C87" s="214"/>
      <c r="D87" s="215"/>
      <c r="E87" s="215"/>
      <c r="F87" s="216"/>
      <c r="G87" s="216"/>
      <c r="H87" s="216"/>
      <c r="I87" s="216"/>
    </row>
    <row r="88" spans="1:9">
      <c r="A88" s="123" t="s">
        <v>129</v>
      </c>
    </row>
    <row r="89" spans="1:9">
      <c r="A89" s="123" t="s">
        <v>130</v>
      </c>
    </row>
    <row r="90" spans="1:9"/>
    <row r="91" spans="1:9">
      <c r="A91" s="123" t="s">
        <v>767</v>
      </c>
      <c r="E91" s="217" t="s">
        <v>253</v>
      </c>
    </row>
    <row r="92" spans="1:9"/>
    <row r="93" spans="1:9">
      <c r="B93" s="218" t="s">
        <v>768</v>
      </c>
      <c r="F93" s="697" t="s">
        <v>769</v>
      </c>
      <c r="G93" s="697"/>
      <c r="H93" s="697"/>
      <c r="I93" s="697"/>
    </row>
    <row r="94" spans="1:9"/>
    <row r="95" spans="1:9" hidden="1"/>
    <row r="96" spans="1:9" hidden="1">
      <c r="A96" s="219"/>
      <c r="B96" s="220"/>
      <c r="C96" s="219"/>
      <c r="D96" s="219"/>
      <c r="E96" s="219"/>
      <c r="F96" s="219"/>
      <c r="G96" s="219"/>
      <c r="H96" s="219"/>
      <c r="I96" s="219"/>
    </row>
    <row r="97" spans="1:9" hidden="1">
      <c r="A97" s="219"/>
      <c r="B97" s="220"/>
      <c r="C97" s="219"/>
      <c r="D97" s="219"/>
      <c r="E97" s="219"/>
      <c r="F97" s="219"/>
      <c r="G97" s="219"/>
      <c r="H97" s="219"/>
      <c r="I97" s="219"/>
    </row>
    <row r="98" spans="1:9" hidden="1"/>
    <row r="99" spans="1:9" hidden="1"/>
    <row r="100" spans="1:9" hidden="1">
      <c r="B100" s="221"/>
    </row>
    <row r="101" spans="1:9" hidden="1">
      <c r="B101" s="98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A5:A6"/>
    <mergeCell ref="B5:B6"/>
    <mergeCell ref="C5:C6"/>
    <mergeCell ref="D5:F5"/>
    <mergeCell ref="F93:I93"/>
    <mergeCell ref="B1:C1"/>
    <mergeCell ref="B2:C2"/>
    <mergeCell ref="B3:C3"/>
    <mergeCell ref="G5:I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 F28" formula="1"/>
    <ignoredError sqref="A58:A63 A8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topLeftCell="A64" workbookViewId="0">
      <selection activeCell="C78" sqref="C78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7.5703125" style="19" customWidth="1"/>
    <col min="5" max="5" width="10.42578125" style="19" bestFit="1" customWidth="1"/>
    <col min="6" max="6" width="7.5703125" style="19" customWidth="1"/>
    <col min="7" max="9" width="7.570312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8" t="s">
        <v>176</v>
      </c>
      <c r="C1" s="748"/>
      <c r="D1" s="23"/>
      <c r="E1" s="23"/>
      <c r="F1" s="23"/>
      <c r="G1" s="23"/>
      <c r="H1" s="23"/>
      <c r="I1" s="61" t="s">
        <v>678</v>
      </c>
    </row>
    <row r="2" spans="1:9" s="3" customFormat="1">
      <c r="A2" s="23"/>
      <c r="B2" s="744" t="str">
        <f>'ТИП-ПРОИЗ'!B3</f>
        <v>"Топлофикация- Русе" АД</v>
      </c>
      <c r="C2" s="744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5" t="s">
        <v>0</v>
      </c>
      <c r="B4" s="717" t="s">
        <v>132</v>
      </c>
      <c r="C4" s="719" t="s">
        <v>2</v>
      </c>
      <c r="D4" s="745" t="s">
        <v>757</v>
      </c>
      <c r="E4" s="745"/>
      <c r="F4" s="745"/>
      <c r="G4" s="746" t="s">
        <v>759</v>
      </c>
      <c r="H4" s="746"/>
      <c r="I4" s="747"/>
    </row>
    <row r="5" spans="1:9" s="3" customFormat="1" ht="35.25" customHeight="1">
      <c r="A5" s="716"/>
      <c r="B5" s="718"/>
      <c r="C5" s="720"/>
      <c r="D5" s="25" t="s">
        <v>150</v>
      </c>
      <c r="E5" s="740" t="s">
        <v>148</v>
      </c>
      <c r="F5" s="740"/>
      <c r="G5" s="25" t="s">
        <v>150</v>
      </c>
      <c r="H5" s="740" t="s">
        <v>148</v>
      </c>
      <c r="I5" s="741"/>
    </row>
    <row r="6" spans="1:9" s="3" customFormat="1" ht="21">
      <c r="A6" s="26" t="s">
        <v>133</v>
      </c>
      <c r="B6" s="38" t="s">
        <v>149</v>
      </c>
      <c r="C6" s="12" t="s">
        <v>3</v>
      </c>
      <c r="D6" s="27" t="s">
        <v>777</v>
      </c>
      <c r="E6" s="732" t="s">
        <v>777</v>
      </c>
      <c r="F6" s="732"/>
      <c r="G6" s="27" t="s">
        <v>777</v>
      </c>
      <c r="H6" s="732" t="s">
        <v>777</v>
      </c>
      <c r="I6" s="733"/>
    </row>
    <row r="7" spans="1:9" s="3" customFormat="1">
      <c r="A7" s="26" t="s">
        <v>134</v>
      </c>
      <c r="B7" s="7" t="s">
        <v>141</v>
      </c>
      <c r="C7" s="12" t="s">
        <v>3</v>
      </c>
      <c r="D7" s="28" t="s">
        <v>777</v>
      </c>
      <c r="E7" s="734" t="s">
        <v>777</v>
      </c>
      <c r="F7" s="734"/>
      <c r="G7" s="28" t="s">
        <v>777</v>
      </c>
      <c r="H7" s="734" t="s">
        <v>777</v>
      </c>
      <c r="I7" s="735"/>
    </row>
    <row r="8" spans="1:9" s="3" customFormat="1">
      <c r="A8" s="26"/>
      <c r="B8" s="8" t="s">
        <v>135</v>
      </c>
      <c r="C8" s="12" t="s">
        <v>3</v>
      </c>
      <c r="D8" s="580" t="s">
        <v>777</v>
      </c>
      <c r="E8" s="742"/>
      <c r="F8" s="743"/>
      <c r="G8" s="580" t="s">
        <v>777</v>
      </c>
      <c r="H8" s="742"/>
      <c r="I8" s="743"/>
    </row>
    <row r="9" spans="1:9" s="3" customFormat="1">
      <c r="A9" s="26"/>
      <c r="B9" s="8" t="s">
        <v>136</v>
      </c>
      <c r="C9" s="12" t="s">
        <v>3</v>
      </c>
      <c r="D9" s="580" t="s">
        <v>777</v>
      </c>
      <c r="E9" s="742" t="s">
        <v>777</v>
      </c>
      <c r="F9" s="743"/>
      <c r="G9" s="580" t="s">
        <v>777</v>
      </c>
      <c r="H9" s="742" t="s">
        <v>777</v>
      </c>
      <c r="I9" s="743"/>
    </row>
    <row r="10" spans="1:9" s="3" customFormat="1">
      <c r="A10" s="26"/>
      <c r="B10" s="8" t="s">
        <v>137</v>
      </c>
      <c r="C10" s="12" t="s">
        <v>3</v>
      </c>
      <c r="D10" s="580" t="s">
        <v>777</v>
      </c>
      <c r="E10" s="742" t="s">
        <v>777</v>
      </c>
      <c r="F10" s="743"/>
      <c r="G10" s="580" t="s">
        <v>777</v>
      </c>
      <c r="H10" s="742" t="s">
        <v>777</v>
      </c>
      <c r="I10" s="743"/>
    </row>
    <row r="11" spans="1:9" s="3" customFormat="1">
      <c r="A11" s="26"/>
      <c r="B11" s="8" t="s">
        <v>138</v>
      </c>
      <c r="C11" s="12" t="s">
        <v>3</v>
      </c>
      <c r="D11" s="580" t="s">
        <v>777</v>
      </c>
      <c r="E11" s="742" t="s">
        <v>777</v>
      </c>
      <c r="F11" s="743"/>
      <c r="G11" s="580" t="s">
        <v>777</v>
      </c>
      <c r="H11" s="742" t="s">
        <v>777</v>
      </c>
      <c r="I11" s="743"/>
    </row>
    <row r="12" spans="1:9" s="3" customFormat="1">
      <c r="A12" s="26"/>
      <c r="B12" s="8" t="s">
        <v>139</v>
      </c>
      <c r="C12" s="12" t="s">
        <v>3</v>
      </c>
      <c r="D12" s="580" t="s">
        <v>777</v>
      </c>
      <c r="E12" s="742" t="s">
        <v>777</v>
      </c>
      <c r="F12" s="743"/>
      <c r="G12" s="580" t="s">
        <v>777</v>
      </c>
      <c r="H12" s="742" t="s">
        <v>777</v>
      </c>
      <c r="I12" s="743"/>
    </row>
    <row r="13" spans="1:9" s="3" customFormat="1">
      <c r="A13" s="26"/>
      <c r="B13" s="8" t="s">
        <v>140</v>
      </c>
      <c r="C13" s="12" t="s">
        <v>3</v>
      </c>
      <c r="D13" s="580"/>
      <c r="E13" s="742"/>
      <c r="F13" s="743"/>
      <c r="G13" s="580"/>
      <c r="H13" s="742"/>
      <c r="I13" s="743"/>
    </row>
    <row r="14" spans="1:9" s="3" customFormat="1">
      <c r="A14" s="26" t="s">
        <v>142</v>
      </c>
      <c r="B14" s="7" t="s">
        <v>174</v>
      </c>
      <c r="C14" s="12" t="s">
        <v>3</v>
      </c>
      <c r="D14" s="580" t="s">
        <v>777</v>
      </c>
      <c r="E14" s="742" t="s">
        <v>777</v>
      </c>
      <c r="F14" s="743"/>
      <c r="G14" s="580" t="s">
        <v>777</v>
      </c>
      <c r="H14" s="742" t="s">
        <v>777</v>
      </c>
      <c r="I14" s="743"/>
    </row>
    <row r="15" spans="1:9" s="3" customFormat="1">
      <c r="A15" s="26" t="s">
        <v>143</v>
      </c>
      <c r="B15" s="13" t="s">
        <v>153</v>
      </c>
      <c r="C15" s="12" t="s">
        <v>3</v>
      </c>
      <c r="D15" s="580" t="s">
        <v>777</v>
      </c>
      <c r="E15" s="742"/>
      <c r="F15" s="743"/>
      <c r="G15" s="29" t="s">
        <v>777</v>
      </c>
      <c r="H15" s="742"/>
      <c r="I15" s="743"/>
    </row>
    <row r="16" spans="1:9" s="3" customFormat="1">
      <c r="A16" s="26" t="s">
        <v>177</v>
      </c>
      <c r="B16" s="30" t="s">
        <v>147</v>
      </c>
      <c r="C16" s="12" t="s">
        <v>3</v>
      </c>
      <c r="D16" s="750" t="s">
        <v>777</v>
      </c>
      <c r="E16" s="751"/>
      <c r="F16" s="752"/>
      <c r="G16" s="750" t="s">
        <v>777</v>
      </c>
      <c r="H16" s="751"/>
      <c r="I16" s="752"/>
    </row>
    <row r="17" spans="1:36" ht="13.5" thickBot="1">
      <c r="A17" s="31" t="s">
        <v>178</v>
      </c>
      <c r="B17" s="39" t="s">
        <v>146</v>
      </c>
      <c r="C17" s="42" t="s">
        <v>3</v>
      </c>
      <c r="D17" s="730" t="s">
        <v>777</v>
      </c>
      <c r="E17" s="730"/>
      <c r="F17" s="730"/>
      <c r="G17" s="730" t="s">
        <v>777</v>
      </c>
      <c r="H17" s="730"/>
      <c r="I17" s="73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1"/>
      <c r="C18" s="62"/>
      <c r="D18" s="72"/>
      <c r="E18" s="72"/>
      <c r="F18" s="72"/>
      <c r="G18" s="72"/>
      <c r="H18" s="72"/>
      <c r="I18" s="72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9" t="e">
        <f>IF(G17=0,0,D35/G17)</f>
        <v>#VALUE!</v>
      </c>
      <c r="B20" s="749"/>
      <c r="C20" s="749"/>
      <c r="D20" s="749"/>
      <c r="E20" s="749"/>
      <c r="F20" s="749"/>
      <c r="G20" s="749"/>
      <c r="H20" s="749"/>
      <c r="I20" s="749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5" t="s">
        <v>0</v>
      </c>
      <c r="B22" s="717" t="s">
        <v>132</v>
      </c>
      <c r="C22" s="719" t="s">
        <v>2</v>
      </c>
      <c r="D22" s="737" t="s">
        <v>282</v>
      </c>
      <c r="E22" s="737"/>
      <c r="F22" s="737"/>
      <c r="G22" s="738" t="s">
        <v>85</v>
      </c>
      <c r="H22" s="738"/>
      <c r="I22" s="739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6"/>
      <c r="B23" s="718"/>
      <c r="C23" s="720"/>
      <c r="D23" s="25" t="s">
        <v>150</v>
      </c>
      <c r="E23" s="740" t="s">
        <v>148</v>
      </c>
      <c r="F23" s="740"/>
      <c r="G23" s="25" t="s">
        <v>150</v>
      </c>
      <c r="H23" s="740" t="s">
        <v>148</v>
      </c>
      <c r="I23" s="741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593" t="s">
        <v>777</v>
      </c>
      <c r="E24" s="732" t="s">
        <v>777</v>
      </c>
      <c r="F24" s="732"/>
      <c r="G24" s="27" t="s">
        <v>777</v>
      </c>
      <c r="H24" s="732" t="s">
        <v>777</v>
      </c>
      <c r="I24" s="73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 t="s">
        <v>777</v>
      </c>
      <c r="E25" s="734" t="s">
        <v>777</v>
      </c>
      <c r="F25" s="734"/>
      <c r="G25" s="28" t="s">
        <v>777</v>
      </c>
      <c r="H25" s="734" t="s">
        <v>777</v>
      </c>
      <c r="I25" s="73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96" t="s">
        <v>777</v>
      </c>
      <c r="E26" s="724"/>
      <c r="F26" s="724"/>
      <c r="G26" s="597" t="s">
        <v>777</v>
      </c>
      <c r="H26" s="725" t="s">
        <v>777</v>
      </c>
      <c r="I26" s="726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 t="s">
        <v>777</v>
      </c>
      <c r="E27" s="724" t="s">
        <v>777</v>
      </c>
      <c r="F27" s="724"/>
      <c r="G27" s="590" t="s">
        <v>777</v>
      </c>
      <c r="H27" s="725" t="s">
        <v>777</v>
      </c>
      <c r="I27" s="726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 t="s">
        <v>777</v>
      </c>
      <c r="E28" s="724" t="s">
        <v>777</v>
      </c>
      <c r="F28" s="724"/>
      <c r="G28" s="43" t="s">
        <v>777</v>
      </c>
      <c r="H28" s="725" t="s">
        <v>777</v>
      </c>
      <c r="I28" s="726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96" t="s">
        <v>777</v>
      </c>
      <c r="E29" s="724" t="s">
        <v>777</v>
      </c>
      <c r="F29" s="724"/>
      <c r="G29" s="590"/>
      <c r="H29" s="725"/>
      <c r="I29" s="726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96" t="s">
        <v>777</v>
      </c>
      <c r="E30" s="724" t="s">
        <v>777</v>
      </c>
      <c r="F30" s="724"/>
      <c r="G30" s="590"/>
      <c r="H30" s="725"/>
      <c r="I30" s="726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96"/>
      <c r="E31" s="724">
        <f t="shared" ref="E31:E33" si="0">SUM(H13,-H31)</f>
        <v>0</v>
      </c>
      <c r="F31" s="724"/>
      <c r="G31" s="590"/>
      <c r="H31" s="725"/>
      <c r="I31" s="726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96" t="s">
        <v>777</v>
      </c>
      <c r="E32" s="724" t="s">
        <v>777</v>
      </c>
      <c r="F32" s="724"/>
      <c r="G32" s="43"/>
      <c r="H32" s="725"/>
      <c r="I32" s="726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96" t="s">
        <v>777</v>
      </c>
      <c r="E33" s="724">
        <f t="shared" si="0"/>
        <v>0</v>
      </c>
      <c r="F33" s="724"/>
      <c r="G33" s="590"/>
      <c r="H33" s="725"/>
      <c r="I33" s="726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7" t="s">
        <v>777</v>
      </c>
      <c r="E34" s="727"/>
      <c r="F34" s="727"/>
      <c r="G34" s="728"/>
      <c r="H34" s="728"/>
      <c r="I34" s="72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30" t="s">
        <v>777</v>
      </c>
      <c r="E35" s="730"/>
      <c r="F35" s="730"/>
      <c r="G35" s="730" t="s">
        <v>777</v>
      </c>
      <c r="H35" s="730"/>
      <c r="I35" s="731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1"/>
      <c r="C36" s="62"/>
      <c r="D36" s="72"/>
      <c r="E36" s="72"/>
      <c r="F36" s="72"/>
      <c r="G36" s="72"/>
      <c r="H36" s="72"/>
      <c r="I36" s="72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6" t="e">
        <f>IF(D35=0,0,D53/D35)</f>
        <v>#VALUE!</v>
      </c>
      <c r="B38" s="736"/>
      <c r="C38" s="736"/>
      <c r="D38" s="736"/>
      <c r="E38" s="736"/>
      <c r="F38" s="736"/>
      <c r="G38" s="736"/>
      <c r="H38" s="736"/>
      <c r="I38" s="73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5" t="s">
        <v>0</v>
      </c>
      <c r="B40" s="717" t="s">
        <v>132</v>
      </c>
      <c r="C40" s="719" t="s">
        <v>2</v>
      </c>
      <c r="D40" s="737" t="s">
        <v>383</v>
      </c>
      <c r="E40" s="737"/>
      <c r="F40" s="737"/>
      <c r="G40" s="738" t="s">
        <v>384</v>
      </c>
      <c r="H40" s="738"/>
      <c r="I40" s="739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6"/>
      <c r="B41" s="718"/>
      <c r="C41" s="720"/>
      <c r="D41" s="25" t="s">
        <v>150</v>
      </c>
      <c r="E41" s="740" t="s">
        <v>148</v>
      </c>
      <c r="F41" s="740"/>
      <c r="G41" s="25" t="s">
        <v>150</v>
      </c>
      <c r="H41" s="740" t="s">
        <v>148</v>
      </c>
      <c r="I41" s="741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599" t="s">
        <v>777</v>
      </c>
      <c r="E42" s="732" t="s">
        <v>777</v>
      </c>
      <c r="F42" s="732"/>
      <c r="G42" s="27">
        <f>SUM(G43,G50)</f>
        <v>0</v>
      </c>
      <c r="H42" s="732">
        <f>SUM(H43,H50)</f>
        <v>0</v>
      </c>
      <c r="I42" s="73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598" t="s">
        <v>777</v>
      </c>
      <c r="E43" s="734" t="s">
        <v>777</v>
      </c>
      <c r="F43" s="734"/>
      <c r="G43" s="28">
        <f>SUM(G44:G49)</f>
        <v>0</v>
      </c>
      <c r="H43" s="734">
        <f>SUM(H44:I49)</f>
        <v>0</v>
      </c>
      <c r="I43" s="73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96" t="s">
        <v>777</v>
      </c>
      <c r="E44" s="724">
        <f t="shared" ref="E44:E49" si="1">SUM(E26,-H44)</f>
        <v>0</v>
      </c>
      <c r="F44" s="724"/>
      <c r="G44" s="589"/>
      <c r="H44" s="725"/>
      <c r="I44" s="726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96" t="s">
        <v>777</v>
      </c>
      <c r="E45" s="724" t="s">
        <v>777</v>
      </c>
      <c r="F45" s="724"/>
      <c r="G45" s="589"/>
      <c r="H45" s="725"/>
      <c r="I45" s="726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96" t="s">
        <v>777</v>
      </c>
      <c r="E46" s="724" t="s">
        <v>777</v>
      </c>
      <c r="F46" s="724"/>
      <c r="G46" s="43"/>
      <c r="H46" s="725"/>
      <c r="I46" s="726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96" t="s">
        <v>777</v>
      </c>
      <c r="E47" s="724" t="s">
        <v>777</v>
      </c>
      <c r="F47" s="724"/>
      <c r="G47" s="589"/>
      <c r="H47" s="725"/>
      <c r="I47" s="726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96" t="s">
        <v>777</v>
      </c>
      <c r="E48" s="724" t="s">
        <v>777</v>
      </c>
      <c r="F48" s="724"/>
      <c r="G48" s="589"/>
      <c r="H48" s="725"/>
      <c r="I48" s="726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96"/>
      <c r="E49" s="724">
        <f t="shared" si="1"/>
        <v>0</v>
      </c>
      <c r="F49" s="724"/>
      <c r="G49" s="589"/>
      <c r="H49" s="725"/>
      <c r="I49" s="726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96" t="s">
        <v>777</v>
      </c>
      <c r="E50" s="724" t="s">
        <v>777</v>
      </c>
      <c r="F50" s="724"/>
      <c r="G50" s="43"/>
      <c r="H50" s="725"/>
      <c r="I50" s="726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96" t="s">
        <v>777</v>
      </c>
      <c r="E51" s="724"/>
      <c r="F51" s="724"/>
      <c r="G51" s="589"/>
      <c r="H51" s="725"/>
      <c r="I51" s="72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7" t="s">
        <v>777</v>
      </c>
      <c r="E52" s="727"/>
      <c r="F52" s="727"/>
      <c r="G52" s="728"/>
      <c r="H52" s="728"/>
      <c r="I52" s="72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30" t="s">
        <v>777</v>
      </c>
      <c r="E53" s="730"/>
      <c r="F53" s="730"/>
      <c r="G53" s="730">
        <f>SUM(G42,G52)-SUM(G51,H42)</f>
        <v>0</v>
      </c>
      <c r="H53" s="730"/>
      <c r="I53" s="73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1"/>
      <c r="C54" s="62"/>
      <c r="D54" s="72"/>
      <c r="E54" s="72"/>
      <c r="F54" s="72"/>
      <c r="G54" s="72"/>
      <c r="H54" s="72"/>
      <c r="I54" s="72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1"/>
      <c r="C55" s="62"/>
      <c r="D55" s="72"/>
      <c r="E55" s="72"/>
      <c r="F55" s="72"/>
      <c r="G55" s="72"/>
      <c r="H55" s="72"/>
      <c r="I55" s="72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1"/>
      <c r="C56" s="62"/>
      <c r="D56" s="72"/>
      <c r="E56" s="72"/>
      <c r="F56" s="72"/>
      <c r="G56" s="72"/>
      <c r="H56" s="72"/>
      <c r="I56" s="72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1"/>
      <c r="C57" s="62"/>
      <c r="D57" s="72"/>
      <c r="E57" s="72"/>
      <c r="F57" s="72"/>
      <c r="G57" s="72"/>
      <c r="H57" s="72"/>
      <c r="I57" s="72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4" t="e">
        <f>IF(G17=0,0,I69/G17)</f>
        <v>#VALUE!</v>
      </c>
      <c r="B59" s="714"/>
      <c r="C59" s="714"/>
      <c r="D59" s="714"/>
      <c r="E59" s="714"/>
      <c r="F59" s="714"/>
      <c r="G59" s="714"/>
      <c r="H59" s="714"/>
      <c r="I59" s="714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5" t="s">
        <v>0</v>
      </c>
      <c r="B61" s="717" t="s">
        <v>132</v>
      </c>
      <c r="C61" s="719" t="s">
        <v>2</v>
      </c>
      <c r="D61" s="721" t="str">
        <f>$D$4</f>
        <v>ОТЧЕТ към 31.12.2021 г.</v>
      </c>
      <c r="E61" s="721"/>
      <c r="F61" s="721"/>
      <c r="G61" s="722" t="str">
        <f>$G$4</f>
        <v>ОТЧЕТ към 31.12.2022 г.</v>
      </c>
      <c r="H61" s="722"/>
      <c r="I61" s="72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6"/>
      <c r="B62" s="718"/>
      <c r="C62" s="720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9" t="s">
        <v>154</v>
      </c>
      <c r="B64" s="13" t="s">
        <v>5</v>
      </c>
      <c r="C64" s="12" t="s">
        <v>3</v>
      </c>
      <c r="D64" s="53" t="s">
        <v>777</v>
      </c>
      <c r="E64" s="53"/>
      <c r="F64" s="53" t="str">
        <f t="shared" ref="F64:F69" si="2">D64</f>
        <v>xxx</v>
      </c>
      <c r="G64" s="53" t="s">
        <v>777</v>
      </c>
      <c r="H64" s="53"/>
      <c r="I64" s="79" t="str">
        <f t="shared" ref="I64:I69" si="3">G64</f>
        <v>xxx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10"/>
      <c r="B65" s="13" t="s">
        <v>175</v>
      </c>
      <c r="C65" s="12" t="s">
        <v>3</v>
      </c>
      <c r="D65" s="53" t="s">
        <v>777</v>
      </c>
      <c r="E65" s="53"/>
      <c r="F65" s="53" t="str">
        <f t="shared" si="2"/>
        <v>xxx</v>
      </c>
      <c r="G65" s="53" t="s">
        <v>777</v>
      </c>
      <c r="H65" s="53"/>
      <c r="I65" s="79" t="str">
        <f t="shared" si="3"/>
        <v>xxx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10"/>
      <c r="B66" s="13" t="s">
        <v>153</v>
      </c>
      <c r="C66" s="12" t="s">
        <v>3</v>
      </c>
      <c r="D66" s="53" t="s">
        <v>777</v>
      </c>
      <c r="E66" s="53"/>
      <c r="F66" s="53" t="str">
        <f t="shared" si="2"/>
        <v>xxx</v>
      </c>
      <c r="G66" s="53" t="s">
        <v>777</v>
      </c>
      <c r="H66" s="53"/>
      <c r="I66" s="79" t="str">
        <f t="shared" si="3"/>
        <v>xxx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10"/>
      <c r="B67" s="13" t="s">
        <v>148</v>
      </c>
      <c r="C67" s="12" t="s">
        <v>94</v>
      </c>
      <c r="D67" s="53" t="s">
        <v>777</v>
      </c>
      <c r="E67" s="53"/>
      <c r="F67" s="53" t="str">
        <f t="shared" si="2"/>
        <v>xxx</v>
      </c>
      <c r="G67" s="53" t="s">
        <v>777</v>
      </c>
      <c r="H67" s="53"/>
      <c r="I67" s="79" t="str">
        <f t="shared" si="3"/>
        <v>xxx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10"/>
      <c r="B68" s="13" t="s">
        <v>6</v>
      </c>
      <c r="C68" s="12" t="s">
        <v>3</v>
      </c>
      <c r="D68" s="53" t="s">
        <v>777</v>
      </c>
      <c r="E68" s="53"/>
      <c r="F68" s="53" t="str">
        <f t="shared" si="2"/>
        <v>xxx</v>
      </c>
      <c r="G68" s="53" t="s">
        <v>777</v>
      </c>
      <c r="H68" s="53"/>
      <c r="I68" s="79" t="str">
        <f t="shared" si="3"/>
        <v>xxx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11"/>
      <c r="B69" s="40" t="s">
        <v>248</v>
      </c>
      <c r="C69" s="10" t="s">
        <v>3</v>
      </c>
      <c r="D69" s="86" t="s">
        <v>777</v>
      </c>
      <c r="E69" s="86"/>
      <c r="F69" s="86" t="str">
        <f t="shared" si="2"/>
        <v>xxx</v>
      </c>
      <c r="G69" s="87" t="s">
        <v>777</v>
      </c>
      <c r="H69" s="87"/>
      <c r="I69" s="88" t="str">
        <f t="shared" si="3"/>
        <v>xxx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12" t="s">
        <v>155</v>
      </c>
      <c r="B70" s="13" t="s">
        <v>5</v>
      </c>
      <c r="C70" s="12" t="s">
        <v>3</v>
      </c>
      <c r="D70" s="54" t="s">
        <v>777</v>
      </c>
      <c r="E70" s="54" t="s">
        <v>777</v>
      </c>
      <c r="F70" s="53" t="s">
        <v>777</v>
      </c>
      <c r="G70" s="54" t="s">
        <v>777</v>
      </c>
      <c r="H70" s="93" t="str">
        <f>G25</f>
        <v>xxx</v>
      </c>
      <c r="I70" s="79" t="s">
        <v>777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12"/>
      <c r="B71" s="13" t="s">
        <v>175</v>
      </c>
      <c r="C71" s="12" t="s">
        <v>3</v>
      </c>
      <c r="D71" s="54" t="s">
        <v>777</v>
      </c>
      <c r="E71" s="54" t="s">
        <v>777</v>
      </c>
      <c r="F71" s="53" t="s">
        <v>777</v>
      </c>
      <c r="G71" s="54" t="s">
        <v>777</v>
      </c>
      <c r="H71" s="93">
        <f>G32</f>
        <v>0</v>
      </c>
      <c r="I71" s="79" t="s">
        <v>777</v>
      </c>
      <c r="J71" s="36"/>
    </row>
    <row r="72" spans="1:36" ht="15" customHeight="1">
      <c r="A72" s="712"/>
      <c r="B72" s="13" t="s">
        <v>153</v>
      </c>
      <c r="C72" s="12" t="s">
        <v>3</v>
      </c>
      <c r="D72" s="54" t="s">
        <v>777</v>
      </c>
      <c r="E72" s="54">
        <v>0</v>
      </c>
      <c r="F72" s="53" t="s">
        <v>777</v>
      </c>
      <c r="G72" s="54"/>
      <c r="H72" s="93">
        <f>G33</f>
        <v>0</v>
      </c>
      <c r="I72" s="79">
        <f t="shared" ref="I72" si="4">SUM(G72:H72)</f>
        <v>0</v>
      </c>
      <c r="J72" s="36"/>
    </row>
    <row r="73" spans="1:36" ht="15" customHeight="1">
      <c r="A73" s="712"/>
      <c r="B73" s="13" t="s">
        <v>148</v>
      </c>
      <c r="C73" s="12" t="s">
        <v>94</v>
      </c>
      <c r="D73" s="54" t="s">
        <v>777</v>
      </c>
      <c r="E73" s="54" t="s">
        <v>777</v>
      </c>
      <c r="F73" s="53" t="s">
        <v>777</v>
      </c>
      <c r="G73" s="54" t="s">
        <v>777</v>
      </c>
      <c r="H73" s="93" t="str">
        <f>H24</f>
        <v>xxx</v>
      </c>
      <c r="I73" s="79" t="s">
        <v>777</v>
      </c>
      <c r="J73" s="36"/>
    </row>
    <row r="74" spans="1:36" ht="15" customHeight="1">
      <c r="A74" s="712"/>
      <c r="B74" s="13" t="s">
        <v>6</v>
      </c>
      <c r="C74" s="12" t="s">
        <v>3</v>
      </c>
      <c r="D74" s="54" t="s">
        <v>777</v>
      </c>
      <c r="E74" s="54">
        <v>0</v>
      </c>
      <c r="F74" s="53">
        <f t="shared" ref="F74" si="5">SUM(D74:E74)</f>
        <v>0</v>
      </c>
      <c r="G74" s="54" t="s">
        <v>777</v>
      </c>
      <c r="H74" s="93">
        <f>G34</f>
        <v>0</v>
      </c>
      <c r="I74" s="79" t="s">
        <v>777</v>
      </c>
      <c r="J74" s="36"/>
    </row>
    <row r="75" spans="1:36" ht="30" customHeight="1" thickBot="1">
      <c r="A75" s="713"/>
      <c r="B75" s="41" t="s">
        <v>249</v>
      </c>
      <c r="C75" s="37" t="s">
        <v>3</v>
      </c>
      <c r="D75" s="84" t="s">
        <v>777</v>
      </c>
      <c r="E75" s="84" t="s">
        <v>777</v>
      </c>
      <c r="F75" s="84" t="s">
        <v>777</v>
      </c>
      <c r="G75" s="84" t="s">
        <v>777</v>
      </c>
      <c r="H75" s="84" t="s">
        <v>777</v>
      </c>
      <c r="I75" s="85" t="s">
        <v>777</v>
      </c>
      <c r="J75" s="36"/>
    </row>
    <row r="76" spans="1:36" ht="30" customHeight="1" thickTop="1" thickBot="1">
      <c r="A76" s="430" t="s">
        <v>698</v>
      </c>
      <c r="B76" s="89" t="s">
        <v>697</v>
      </c>
      <c r="C76" s="90" t="s">
        <v>3</v>
      </c>
      <c r="D76" s="91" t="s">
        <v>777</v>
      </c>
      <c r="E76" s="91" t="s">
        <v>777</v>
      </c>
      <c r="F76" s="91" t="s">
        <v>777</v>
      </c>
      <c r="G76" s="91" t="s">
        <v>777</v>
      </c>
      <c r="H76" s="91" t="s">
        <v>777</v>
      </c>
      <c r="I76" s="92" t="s">
        <v>777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 xml:space="preserve">Ръководител ФИД: 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П.Петрова /</v>
      </c>
      <c r="C81" s="11"/>
      <c r="D81" s="3"/>
      <c r="E81" s="3"/>
      <c r="F81" s="3"/>
      <c r="G81" s="708" t="str">
        <f>Разходи!F93</f>
        <v xml:space="preserve"> / С.Желев /</v>
      </c>
      <c r="H81" s="708"/>
      <c r="I81" s="708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E52:F52 H73:H74 E34:F34 F29 F30 E31:F31 F32 E33:F33 E44:F44 F45 F46 F47 F48 E49:F49 F5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22" workbookViewId="0">
      <selection activeCell="G38" sqref="G38"/>
    </sheetView>
  </sheetViews>
  <sheetFormatPr defaultColWidth="0" defaultRowHeight="12.75" zeroHeight="1"/>
  <cols>
    <col min="1" max="1" width="3.85546875" style="95" customWidth="1"/>
    <col min="2" max="2" width="20.42578125" style="95" customWidth="1"/>
    <col min="3" max="4" width="11" style="95" customWidth="1"/>
    <col min="5" max="5" width="12.42578125" style="95" customWidth="1"/>
    <col min="6" max="6" width="16.5703125" style="95" customWidth="1"/>
    <col min="7" max="7" width="20.42578125" style="95" customWidth="1"/>
    <col min="8" max="8" width="7.5703125" style="95" customWidth="1"/>
    <col min="9" max="12" width="7.5703125" style="95" hidden="1" customWidth="1"/>
    <col min="13" max="16384" width="0" style="95" hidden="1"/>
  </cols>
  <sheetData>
    <row r="1" spans="1:8" ht="18.75">
      <c r="A1" s="94"/>
      <c r="B1" s="753">
        <v>3</v>
      </c>
      <c r="C1" s="753"/>
      <c r="D1" s="753"/>
      <c r="E1" s="753"/>
      <c r="F1" s="222"/>
      <c r="G1" s="124" t="s">
        <v>679</v>
      </c>
    </row>
    <row r="2" spans="1:8">
      <c r="A2" s="94"/>
      <c r="B2" s="94"/>
      <c r="C2" s="94"/>
      <c r="D2" s="94"/>
      <c r="E2" s="94"/>
      <c r="F2" s="94"/>
      <c r="G2" s="94"/>
    </row>
    <row r="3" spans="1:8">
      <c r="A3" s="94"/>
      <c r="B3" s="94"/>
      <c r="C3" s="94"/>
      <c r="D3" s="94"/>
      <c r="E3" s="94"/>
      <c r="F3" s="94"/>
      <c r="G3" s="94"/>
    </row>
    <row r="4" spans="1:8" ht="15.75" customHeight="1">
      <c r="A4" s="143"/>
      <c r="B4" s="754" t="s">
        <v>156</v>
      </c>
      <c r="C4" s="754"/>
      <c r="D4" s="754"/>
      <c r="E4" s="754"/>
      <c r="F4" s="143"/>
      <c r="G4" s="143"/>
    </row>
    <row r="5" spans="1:8" ht="15.75">
      <c r="A5" s="223"/>
      <c r="B5" s="755" t="str">
        <f>'ТИП-ПРОИЗ'!$B$3:$C$3</f>
        <v>"Топлофикация- Русе" АД</v>
      </c>
      <c r="C5" s="755"/>
      <c r="D5" s="755"/>
      <c r="E5" s="755"/>
      <c r="F5" s="223"/>
      <c r="G5" s="223"/>
    </row>
    <row r="6" spans="1:8" ht="15.75">
      <c r="A6" s="223"/>
      <c r="B6" s="224"/>
      <c r="C6" s="224"/>
      <c r="D6" s="224"/>
      <c r="E6" s="223"/>
      <c r="F6" s="223"/>
      <c r="G6" s="223"/>
    </row>
    <row r="7" spans="1:8" ht="15.75">
      <c r="A7" s="223"/>
      <c r="B7" s="224"/>
      <c r="C7" s="224"/>
      <c r="D7" s="224"/>
      <c r="E7" s="223"/>
      <c r="F7" s="223"/>
      <c r="G7" s="223"/>
    </row>
    <row r="8" spans="1:8"/>
    <row r="9" spans="1:8" ht="13.5" thickBot="1">
      <c r="A9" s="107"/>
      <c r="B9" s="107"/>
      <c r="C9" s="107"/>
      <c r="D9" s="107"/>
      <c r="E9" s="107"/>
      <c r="F9" s="107"/>
      <c r="G9" s="107"/>
    </row>
    <row r="10" spans="1:8" s="98" customFormat="1" ht="30" customHeight="1" thickTop="1">
      <c r="A10" s="225" t="s">
        <v>0</v>
      </c>
      <c r="B10" s="759" t="s">
        <v>71</v>
      </c>
      <c r="C10" s="760"/>
      <c r="D10" s="761"/>
      <c r="E10" s="226" t="s">
        <v>41</v>
      </c>
      <c r="F10" s="227" t="s">
        <v>758</v>
      </c>
      <c r="G10" s="435" t="s">
        <v>760</v>
      </c>
      <c r="H10" s="228"/>
    </row>
    <row r="11" spans="1:8" s="98" customFormat="1">
      <c r="A11" s="229">
        <v>1</v>
      </c>
      <c r="B11" s="762">
        <v>2</v>
      </c>
      <c r="C11" s="763"/>
      <c r="D11" s="764"/>
      <c r="E11" s="230">
        <v>3</v>
      </c>
      <c r="F11" s="230">
        <v>4</v>
      </c>
      <c r="G11" s="231">
        <v>5</v>
      </c>
      <c r="H11" s="232"/>
    </row>
    <row r="12" spans="1:8" s="235" customFormat="1" ht="15">
      <c r="A12" s="173">
        <v>1</v>
      </c>
      <c r="B12" s="756" t="s">
        <v>72</v>
      </c>
      <c r="C12" s="757"/>
      <c r="D12" s="758"/>
      <c r="E12" s="233" t="s">
        <v>73</v>
      </c>
      <c r="F12" s="581" t="s">
        <v>777</v>
      </c>
      <c r="G12" s="583" t="s">
        <v>777</v>
      </c>
      <c r="H12" s="234"/>
    </row>
    <row r="13" spans="1:8" s="235" customFormat="1" ht="15" customHeight="1">
      <c r="A13" s="173">
        <v>2</v>
      </c>
      <c r="B13" s="756" t="s">
        <v>92</v>
      </c>
      <c r="C13" s="757"/>
      <c r="D13" s="758"/>
      <c r="E13" s="233" t="s">
        <v>7</v>
      </c>
      <c r="F13" s="236" t="s">
        <v>777</v>
      </c>
      <c r="G13" s="237" t="s">
        <v>777</v>
      </c>
      <c r="H13" s="238"/>
    </row>
    <row r="14" spans="1:8" s="235" customFormat="1" ht="17.25" customHeight="1">
      <c r="A14" s="173">
        <v>3</v>
      </c>
      <c r="B14" s="756" t="s">
        <v>74</v>
      </c>
      <c r="C14" s="757"/>
      <c r="D14" s="758"/>
      <c r="E14" s="233" t="s">
        <v>7</v>
      </c>
      <c r="F14" s="582" t="s">
        <v>777</v>
      </c>
      <c r="G14" s="584" t="s">
        <v>777</v>
      </c>
      <c r="H14" s="239"/>
    </row>
    <row r="15" spans="1:8" s="235" customFormat="1" ht="15" customHeight="1">
      <c r="A15" s="173">
        <v>4</v>
      </c>
      <c r="B15" s="756" t="s">
        <v>91</v>
      </c>
      <c r="C15" s="757"/>
      <c r="D15" s="758"/>
      <c r="E15" s="233" t="s">
        <v>73</v>
      </c>
      <c r="F15" s="240" t="s">
        <v>777</v>
      </c>
      <c r="G15" s="241" t="s">
        <v>777</v>
      </c>
      <c r="H15" s="234"/>
    </row>
    <row r="16" spans="1:8" s="235" customFormat="1" ht="15" customHeight="1">
      <c r="A16" s="173"/>
      <c r="B16" s="756" t="s">
        <v>89</v>
      </c>
      <c r="C16" s="757"/>
      <c r="D16" s="758"/>
      <c r="E16" s="233" t="s">
        <v>73</v>
      </c>
      <c r="F16" s="581" t="s">
        <v>777</v>
      </c>
      <c r="G16" s="583" t="s">
        <v>777</v>
      </c>
      <c r="H16" s="234"/>
    </row>
    <row r="17" spans="1:8" s="235" customFormat="1" ht="15">
      <c r="A17" s="173"/>
      <c r="B17" s="756" t="s">
        <v>90</v>
      </c>
      <c r="C17" s="757"/>
      <c r="D17" s="758"/>
      <c r="E17" s="233" t="s">
        <v>73</v>
      </c>
      <c r="F17" s="581" t="s">
        <v>777</v>
      </c>
      <c r="G17" s="583" t="s">
        <v>777</v>
      </c>
      <c r="H17" s="234"/>
    </row>
    <row r="18" spans="1:8" s="235" customFormat="1" ht="15" customHeight="1">
      <c r="A18" s="173">
        <v>5</v>
      </c>
      <c r="B18" s="756" t="s">
        <v>93</v>
      </c>
      <c r="C18" s="757"/>
      <c r="D18" s="758"/>
      <c r="E18" s="233" t="s">
        <v>7</v>
      </c>
      <c r="F18" s="236" t="s">
        <v>777</v>
      </c>
      <c r="G18" s="237" t="s">
        <v>777</v>
      </c>
      <c r="H18" s="238"/>
    </row>
    <row r="19" spans="1:8" s="235" customFormat="1" ht="30" customHeight="1">
      <c r="A19" s="173">
        <v>6</v>
      </c>
      <c r="B19" s="756" t="s">
        <v>75</v>
      </c>
      <c r="C19" s="757"/>
      <c r="D19" s="758"/>
      <c r="E19" s="233" t="s">
        <v>7</v>
      </c>
      <c r="F19" s="582" t="s">
        <v>777</v>
      </c>
      <c r="G19" s="584" t="s">
        <v>777</v>
      </c>
      <c r="H19" s="239"/>
    </row>
    <row r="20" spans="1:8" s="235" customFormat="1" ht="15">
      <c r="A20" s="173">
        <v>7</v>
      </c>
      <c r="B20" s="756" t="s">
        <v>76</v>
      </c>
      <c r="C20" s="757"/>
      <c r="D20" s="758"/>
      <c r="E20" s="233" t="s">
        <v>7</v>
      </c>
      <c r="F20" s="582" t="s">
        <v>777</v>
      </c>
      <c r="G20" s="584" t="s">
        <v>777</v>
      </c>
      <c r="H20" s="242"/>
    </row>
    <row r="21" spans="1:8" ht="13.5" thickBot="1">
      <c r="A21" s="243">
        <v>8</v>
      </c>
      <c r="B21" s="774" t="s">
        <v>77</v>
      </c>
      <c r="C21" s="775"/>
      <c r="D21" s="776"/>
      <c r="E21" s="244" t="s">
        <v>7</v>
      </c>
      <c r="F21" s="245" t="s">
        <v>777</v>
      </c>
      <c r="G21" s="246" t="s">
        <v>777</v>
      </c>
      <c r="H21" s="247"/>
    </row>
    <row r="22" spans="1:8" ht="13.5" thickTop="1"/>
    <row r="23" spans="1:8"/>
    <row r="24" spans="1:8">
      <c r="B24" s="771" t="s">
        <v>763</v>
      </c>
      <c r="C24" s="771"/>
      <c r="D24" s="771"/>
      <c r="E24" s="771"/>
    </row>
    <row r="25" spans="1:8" ht="13.5" thickBot="1">
      <c r="B25" s="248"/>
      <c r="C25" s="248"/>
      <c r="D25" s="248"/>
      <c r="E25" s="248"/>
    </row>
    <row r="26" spans="1:8" ht="26.25" customHeight="1" thickTop="1">
      <c r="A26" s="765" t="s">
        <v>0</v>
      </c>
      <c r="B26" s="767" t="s">
        <v>276</v>
      </c>
      <c r="C26" s="767" t="s">
        <v>440</v>
      </c>
      <c r="D26" s="767" t="s">
        <v>438</v>
      </c>
      <c r="E26" s="772" t="s">
        <v>439</v>
      </c>
      <c r="F26" s="249" t="s">
        <v>278</v>
      </c>
      <c r="G26" s="431" t="s">
        <v>699</v>
      </c>
    </row>
    <row r="27" spans="1:8" ht="26.25" customHeight="1">
      <c r="A27" s="766"/>
      <c r="B27" s="768"/>
      <c r="C27" s="768"/>
      <c r="D27" s="768"/>
      <c r="E27" s="773"/>
      <c r="F27" s="251" t="str">
        <f>'ТИП-ПРОИЗ'!$E$5</f>
        <v>ОТЧЕТ</v>
      </c>
      <c r="G27" s="436" t="str">
        <f>G10</f>
        <v>Към 31.12.2022 г.</v>
      </c>
    </row>
    <row r="28" spans="1:8" ht="12.75" customHeight="1">
      <c r="A28" s="250">
        <v>4</v>
      </c>
      <c r="B28" s="252" t="s">
        <v>281</v>
      </c>
      <c r="C28" s="603" t="s">
        <v>777</v>
      </c>
      <c r="D28" s="253"/>
      <c r="E28" s="254" t="s">
        <v>777</v>
      </c>
      <c r="F28" s="255">
        <f>SUM(F29,F34)</f>
        <v>0</v>
      </c>
      <c r="G28" s="432" t="s">
        <v>777</v>
      </c>
    </row>
    <row r="29" spans="1:8">
      <c r="A29" s="165" t="s">
        <v>251</v>
      </c>
      <c r="B29" s="256" t="s">
        <v>279</v>
      </c>
      <c r="C29" s="257" t="s">
        <v>777</v>
      </c>
      <c r="D29" s="257"/>
      <c r="E29" s="254" t="s">
        <v>777</v>
      </c>
      <c r="F29" s="258">
        <f>SUM(F30:F33)</f>
        <v>0</v>
      </c>
      <c r="G29" s="259" t="s">
        <v>777</v>
      </c>
    </row>
    <row r="30" spans="1:8">
      <c r="A30" s="173"/>
      <c r="B30" s="185" t="s">
        <v>277</v>
      </c>
      <c r="C30" s="48" t="s">
        <v>777</v>
      </c>
      <c r="D30" s="48"/>
      <c r="E30" s="49"/>
      <c r="F30" s="48"/>
      <c r="G30" s="433">
        <f>SUM(C30,-F30)</f>
        <v>0</v>
      </c>
    </row>
    <row r="31" spans="1:8" ht="15" customHeight="1">
      <c r="A31" s="173"/>
      <c r="B31" s="185" t="s">
        <v>277</v>
      </c>
      <c r="C31" s="48"/>
      <c r="D31" s="48"/>
      <c r="E31" s="49"/>
      <c r="F31" s="48"/>
      <c r="G31" s="433">
        <f>SUM(C31,-F31)</f>
        <v>0</v>
      </c>
    </row>
    <row r="32" spans="1:8" ht="15" customHeight="1">
      <c r="A32" s="173"/>
      <c r="B32" s="185" t="s">
        <v>277</v>
      </c>
      <c r="C32" s="48"/>
      <c r="D32" s="48"/>
      <c r="E32" s="49"/>
      <c r="F32" s="48"/>
      <c r="G32" s="433">
        <f>SUM(C32,-F32)</f>
        <v>0</v>
      </c>
    </row>
    <row r="33" spans="1:10" ht="15" customHeight="1">
      <c r="A33" s="173"/>
      <c r="B33" s="185" t="s">
        <v>277</v>
      </c>
      <c r="C33" s="48"/>
      <c r="D33" s="48"/>
      <c r="E33" s="49"/>
      <c r="F33" s="48"/>
      <c r="G33" s="433">
        <f>SUM(C33,-F33)</f>
        <v>0</v>
      </c>
    </row>
    <row r="34" spans="1:10" ht="12.75" customHeight="1">
      <c r="A34" s="165" t="s">
        <v>252</v>
      </c>
      <c r="B34" s="260" t="s">
        <v>280</v>
      </c>
      <c r="C34" s="261" t="s">
        <v>777</v>
      </c>
      <c r="D34" s="261"/>
      <c r="E34" s="254" t="s">
        <v>777</v>
      </c>
      <c r="F34" s="258">
        <f>SUM(F35:F43)</f>
        <v>0</v>
      </c>
      <c r="G34" s="259" t="s">
        <v>777</v>
      </c>
    </row>
    <row r="35" spans="1:10">
      <c r="A35" s="173"/>
      <c r="B35" s="185" t="s">
        <v>277</v>
      </c>
      <c r="C35" s="48" t="s">
        <v>777</v>
      </c>
      <c r="D35" s="48"/>
      <c r="E35" s="49" t="s">
        <v>777</v>
      </c>
      <c r="F35" s="48"/>
      <c r="G35" s="433" t="s">
        <v>777</v>
      </c>
    </row>
    <row r="36" spans="1:10">
      <c r="A36" s="173"/>
      <c r="B36" s="185" t="s">
        <v>277</v>
      </c>
      <c r="C36" s="48" t="s">
        <v>777</v>
      </c>
      <c r="D36" s="48"/>
      <c r="E36" s="49" t="s">
        <v>777</v>
      </c>
      <c r="F36" s="48"/>
      <c r="G36" s="433" t="s">
        <v>777</v>
      </c>
    </row>
    <row r="37" spans="1:10">
      <c r="A37" s="173"/>
      <c r="B37" s="185" t="s">
        <v>277</v>
      </c>
      <c r="C37" s="48" t="s">
        <v>777</v>
      </c>
      <c r="D37" s="48"/>
      <c r="E37" s="49" t="s">
        <v>777</v>
      </c>
      <c r="F37" s="48"/>
      <c r="G37" s="433" t="s">
        <v>777</v>
      </c>
    </row>
    <row r="38" spans="1:10">
      <c r="A38" s="173"/>
      <c r="B38" s="185" t="s">
        <v>277</v>
      </c>
      <c r="C38" s="48"/>
      <c r="D38" s="48"/>
      <c r="E38" s="49"/>
      <c r="F38" s="48"/>
      <c r="G38" s="433">
        <f t="shared" ref="G38:G43" si="0">SUM(C38,-F38)</f>
        <v>0</v>
      </c>
    </row>
    <row r="39" spans="1:10">
      <c r="A39" s="173"/>
      <c r="B39" s="185" t="s">
        <v>277</v>
      </c>
      <c r="C39" s="48"/>
      <c r="D39" s="48"/>
      <c r="E39" s="49"/>
      <c r="F39" s="48"/>
      <c r="G39" s="433">
        <f t="shared" si="0"/>
        <v>0</v>
      </c>
    </row>
    <row r="40" spans="1:10">
      <c r="A40" s="173"/>
      <c r="B40" s="185" t="s">
        <v>277</v>
      </c>
      <c r="C40" s="48"/>
      <c r="D40" s="48"/>
      <c r="E40" s="49"/>
      <c r="F40" s="48"/>
      <c r="G40" s="433">
        <f t="shared" si="0"/>
        <v>0</v>
      </c>
    </row>
    <row r="41" spans="1:10">
      <c r="A41" s="173"/>
      <c r="B41" s="185" t="s">
        <v>277</v>
      </c>
      <c r="C41" s="48"/>
      <c r="D41" s="48"/>
      <c r="E41" s="49"/>
      <c r="F41" s="48"/>
      <c r="G41" s="433">
        <f t="shared" si="0"/>
        <v>0</v>
      </c>
    </row>
    <row r="42" spans="1:10">
      <c r="A42" s="173"/>
      <c r="B42" s="185" t="s">
        <v>277</v>
      </c>
      <c r="C42" s="48"/>
      <c r="D42" s="48"/>
      <c r="E42" s="49"/>
      <c r="F42" s="48"/>
      <c r="G42" s="433">
        <f t="shared" si="0"/>
        <v>0</v>
      </c>
    </row>
    <row r="43" spans="1:10" ht="13.5" thickBot="1">
      <c r="A43" s="262"/>
      <c r="B43" s="263" t="s">
        <v>277</v>
      </c>
      <c r="C43" s="50"/>
      <c r="D43" s="50"/>
      <c r="E43" s="51"/>
      <c r="F43" s="50"/>
      <c r="G43" s="434">
        <f t="shared" si="0"/>
        <v>0</v>
      </c>
    </row>
    <row r="44" spans="1:10" ht="13.5" thickTop="1">
      <c r="H44" s="126"/>
      <c r="I44" s="126"/>
    </row>
    <row r="45" spans="1:10" ht="15">
      <c r="A45" s="264" t="s">
        <v>98</v>
      </c>
      <c r="B45" s="265"/>
      <c r="C45" s="123"/>
      <c r="D45" s="123"/>
      <c r="E45" s="98"/>
      <c r="F45" s="98"/>
      <c r="G45" s="98"/>
      <c r="H45" s="97"/>
      <c r="I45" s="97"/>
      <c r="J45" s="97"/>
    </row>
    <row r="46" spans="1:10" ht="15">
      <c r="A46" s="266" t="s">
        <v>179</v>
      </c>
      <c r="B46" s="770" t="s">
        <v>323</v>
      </c>
      <c r="C46" s="770"/>
      <c r="D46" s="770"/>
      <c r="E46" s="770"/>
      <c r="F46" s="770"/>
      <c r="G46" s="770"/>
      <c r="H46" s="268"/>
      <c r="I46" s="268"/>
      <c r="J46" s="268"/>
    </row>
    <row r="47" spans="1:10" ht="15">
      <c r="A47" s="266"/>
      <c r="B47" s="267"/>
      <c r="C47" s="267"/>
      <c r="D47" s="267"/>
      <c r="E47" s="267"/>
      <c r="F47" s="267"/>
      <c r="G47" s="267"/>
      <c r="H47" s="268"/>
      <c r="I47" s="268"/>
      <c r="J47" s="268"/>
    </row>
    <row r="48" spans="1:10" ht="15">
      <c r="A48" s="266"/>
      <c r="B48" s="267"/>
      <c r="C48" s="267"/>
      <c r="D48" s="267"/>
      <c r="E48" s="267"/>
      <c r="F48" s="267"/>
      <c r="G48" s="267"/>
      <c r="H48" s="268"/>
      <c r="I48" s="268"/>
      <c r="J48" s="268"/>
    </row>
    <row r="49" spans="1:10" ht="15">
      <c r="A49" s="266"/>
      <c r="B49" s="267"/>
      <c r="C49" s="267"/>
      <c r="D49" s="267"/>
      <c r="E49" s="267"/>
      <c r="F49" s="267"/>
      <c r="G49" s="267"/>
      <c r="H49" s="268"/>
      <c r="I49" s="268"/>
      <c r="J49" s="268"/>
    </row>
    <row r="50" spans="1:10" ht="15">
      <c r="A50" s="266"/>
      <c r="B50" s="267"/>
      <c r="C50" s="267"/>
      <c r="D50" s="267"/>
      <c r="E50" s="267"/>
      <c r="F50" s="267"/>
      <c r="G50" s="267"/>
      <c r="H50" s="268"/>
      <c r="I50" s="268"/>
      <c r="J50" s="268"/>
    </row>
    <row r="51" spans="1:10"/>
    <row r="52" spans="1:10" ht="15.75">
      <c r="A52" s="123" t="str">
        <f>Разходи!$A$91</f>
        <v xml:space="preserve">Ръководител ФИД: </v>
      </c>
      <c r="B52" s="269"/>
      <c r="C52" s="269"/>
      <c r="D52" s="269"/>
      <c r="E52" s="125" t="str">
        <f>Разходи!$E$91</f>
        <v>Изп. директор:</v>
      </c>
    </row>
    <row r="53" spans="1:10"/>
    <row r="54" spans="1:10">
      <c r="A54" s="123"/>
      <c r="B54" s="270" t="str">
        <f>Разходи!$B$93</f>
        <v>/ П.Петрова /</v>
      </c>
      <c r="C54" s="270"/>
      <c r="D54" s="270"/>
      <c r="E54" s="97"/>
      <c r="F54" s="769" t="str">
        <f>Разходи!$F$93</f>
        <v xml:space="preserve"> / С.Желев /</v>
      </c>
      <c r="G54" s="769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F29" formulaRange="1" unlockedFormula="1"/>
    <ignoredError sqref="F34 G30:G33 G38:G4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="90" zoomScaleNormal="90" workbookViewId="0">
      <pane ySplit="7" topLeftCell="A125" activePane="bottomLeft" state="frozen"/>
      <selection pane="bottomLeft" activeCell="G138" sqref="G138"/>
    </sheetView>
  </sheetViews>
  <sheetFormatPr defaultColWidth="0" defaultRowHeight="12.75" zeroHeight="1"/>
  <cols>
    <col min="1" max="1" width="5.5703125" style="98" customWidth="1"/>
    <col min="2" max="2" width="75.42578125" style="123" customWidth="1"/>
    <col min="3" max="3" width="10.5703125" style="98" customWidth="1"/>
    <col min="4" max="4" width="10" style="98" customWidth="1"/>
    <col min="5" max="5" width="15.5703125" style="98" customWidth="1"/>
    <col min="6" max="6" width="15.140625" style="98" customWidth="1"/>
    <col min="7" max="7" width="15.5703125" style="123" customWidth="1"/>
    <col min="8" max="16384" width="0" style="123" hidden="1"/>
  </cols>
  <sheetData>
    <row r="1" spans="1:7" ht="18.75">
      <c r="A1" s="143"/>
      <c r="B1" s="778">
        <v>4</v>
      </c>
      <c r="C1" s="778"/>
      <c r="D1" s="318"/>
      <c r="E1" s="318"/>
      <c r="F1" s="98" t="s">
        <v>680</v>
      </c>
    </row>
    <row r="2" spans="1:7">
      <c r="A2" s="143"/>
      <c r="B2" s="779" t="s">
        <v>218</v>
      </c>
      <c r="C2" s="779"/>
      <c r="D2" s="143"/>
      <c r="E2" s="600"/>
      <c r="F2" s="600"/>
    </row>
    <row r="3" spans="1:7">
      <c r="A3" s="143"/>
      <c r="B3" s="82" t="s">
        <v>766</v>
      </c>
      <c r="C3" s="143"/>
      <c r="D3" s="143"/>
      <c r="E3" s="600"/>
      <c r="F3" s="46"/>
    </row>
    <row r="4" spans="1:7" ht="12.75" customHeight="1" thickBot="1">
      <c r="B4" s="320"/>
      <c r="C4" s="321"/>
      <c r="F4" s="604"/>
    </row>
    <row r="5" spans="1:7" ht="32.25" customHeight="1" thickTop="1">
      <c r="A5" s="784" t="s">
        <v>0</v>
      </c>
      <c r="B5" s="786">
        <v>7.2023000000000001</v>
      </c>
      <c r="C5" s="780" t="s">
        <v>42</v>
      </c>
      <c r="D5" s="782" t="s">
        <v>14</v>
      </c>
      <c r="E5" s="324" t="s">
        <v>332</v>
      </c>
      <c r="F5" s="325" t="s">
        <v>750</v>
      </c>
    </row>
    <row r="6" spans="1:7" ht="15.75">
      <c r="A6" s="785"/>
      <c r="B6" s="787"/>
      <c r="C6" s="781"/>
      <c r="D6" s="783"/>
      <c r="E6" s="577" t="s">
        <v>765</v>
      </c>
      <c r="F6" s="562">
        <f>$B$5</f>
        <v>7.2023000000000001</v>
      </c>
    </row>
    <row r="7" spans="1:7">
      <c r="A7" s="327">
        <v>1</v>
      </c>
      <c r="B7" s="328">
        <v>2</v>
      </c>
      <c r="C7" s="329">
        <v>3</v>
      </c>
      <c r="D7" s="329">
        <v>4</v>
      </c>
      <c r="E7" s="330">
        <v>5</v>
      </c>
      <c r="F7" s="438">
        <v>6</v>
      </c>
    </row>
    <row r="8" spans="1:7" s="187" customFormat="1" ht="15" customHeight="1">
      <c r="A8" s="349">
        <v>1</v>
      </c>
      <c r="B8" s="331" t="s">
        <v>532</v>
      </c>
      <c r="C8" s="332" t="s">
        <v>221</v>
      </c>
      <c r="D8" s="99" t="s">
        <v>70</v>
      </c>
      <c r="E8" s="605">
        <f>SUM(E9:E10)</f>
        <v>0</v>
      </c>
      <c r="F8" s="606">
        <f>SUM(F9:F10)</f>
        <v>0</v>
      </c>
      <c r="G8" s="123"/>
    </row>
    <row r="9" spans="1:7" s="187" customFormat="1" ht="15.75">
      <c r="A9" s="338" t="s">
        <v>255</v>
      </c>
      <c r="B9" s="334" t="s">
        <v>533</v>
      </c>
      <c r="C9" s="332" t="s">
        <v>472</v>
      </c>
      <c r="D9" s="99" t="s">
        <v>70</v>
      </c>
      <c r="E9" s="607">
        <f>SUM(E12,'ТИП-ПРЕНОС'!D12)</f>
        <v>0</v>
      </c>
      <c r="F9" s="608">
        <f>SUM(F12,'ТИП-ПРЕНОС'!E12)</f>
        <v>0</v>
      </c>
      <c r="G9" s="123"/>
    </row>
    <row r="10" spans="1:7" s="187" customFormat="1" ht="15.75">
      <c r="A10" s="338" t="s">
        <v>256</v>
      </c>
      <c r="B10" s="334" t="s">
        <v>534</v>
      </c>
      <c r="C10" s="332" t="s">
        <v>473</v>
      </c>
      <c r="D10" s="99" t="s">
        <v>70</v>
      </c>
      <c r="E10" s="607">
        <f>SUM(E13,'ТИП-ПРЕНОС'!D33)</f>
        <v>0</v>
      </c>
      <c r="F10" s="608">
        <f>SUM(F13,'ТИП-ПРЕНОС'!E33)</f>
        <v>0</v>
      </c>
      <c r="G10" s="123"/>
    </row>
    <row r="11" spans="1:7" s="187" customFormat="1" ht="15.75">
      <c r="A11" s="349">
        <v>2</v>
      </c>
      <c r="B11" s="336" t="s">
        <v>504</v>
      </c>
      <c r="C11" s="332" t="s">
        <v>396</v>
      </c>
      <c r="D11" s="99" t="s">
        <v>70</v>
      </c>
      <c r="E11" s="164">
        <f>SUM(E12:E13)</f>
        <v>0</v>
      </c>
      <c r="F11" s="609">
        <f>SUM(F12:F13)</f>
        <v>0</v>
      </c>
      <c r="G11" s="123"/>
    </row>
    <row r="12" spans="1:7" s="187" customFormat="1" ht="15.75">
      <c r="A12" s="349" t="s">
        <v>271</v>
      </c>
      <c r="B12" s="334" t="s">
        <v>20</v>
      </c>
      <c r="C12" s="332" t="s">
        <v>474</v>
      </c>
      <c r="D12" s="99" t="s">
        <v>70</v>
      </c>
      <c r="E12" s="610"/>
      <c r="F12" s="611"/>
      <c r="G12" s="123"/>
    </row>
    <row r="13" spans="1:7" s="187" customFormat="1" ht="15.75">
      <c r="A13" s="349" t="s">
        <v>272</v>
      </c>
      <c r="B13" s="334" t="s">
        <v>222</v>
      </c>
      <c r="C13" s="332" t="s">
        <v>475</v>
      </c>
      <c r="D13" s="99" t="s">
        <v>70</v>
      </c>
      <c r="E13" s="610"/>
      <c r="F13" s="611"/>
      <c r="G13" s="123"/>
    </row>
    <row r="14" spans="1:7" s="187" customFormat="1" ht="15.75">
      <c r="A14" s="349">
        <v>3</v>
      </c>
      <c r="B14" s="336" t="s">
        <v>192</v>
      </c>
      <c r="C14" s="332" t="s">
        <v>396</v>
      </c>
      <c r="D14" s="99" t="s">
        <v>70</v>
      </c>
      <c r="E14" s="179">
        <f>SUM(E15:E16)</f>
        <v>0</v>
      </c>
      <c r="F14" s="612">
        <f>SUM(F15:F16)</f>
        <v>0</v>
      </c>
      <c r="G14" s="123"/>
    </row>
    <row r="15" spans="1:7" s="187" customFormat="1" ht="15.75">
      <c r="A15" s="349" t="s">
        <v>260</v>
      </c>
      <c r="B15" s="334" t="s">
        <v>20</v>
      </c>
      <c r="C15" s="332" t="s">
        <v>474</v>
      </c>
      <c r="D15" s="99" t="s">
        <v>70</v>
      </c>
      <c r="E15" s="9" t="s">
        <v>777</v>
      </c>
      <c r="F15" s="613" t="s">
        <v>777</v>
      </c>
      <c r="G15" s="123"/>
    </row>
    <row r="16" spans="1:7" s="187" customFormat="1" ht="15.75">
      <c r="A16" s="349" t="s">
        <v>261</v>
      </c>
      <c r="B16" s="334" t="s">
        <v>222</v>
      </c>
      <c r="C16" s="332" t="s">
        <v>475</v>
      </c>
      <c r="D16" s="99" t="s">
        <v>70</v>
      </c>
      <c r="E16" s="9" t="s">
        <v>777</v>
      </c>
      <c r="F16" s="613" t="s">
        <v>777</v>
      </c>
      <c r="G16" s="123"/>
    </row>
    <row r="17" spans="1:7" s="187" customFormat="1" ht="15.75">
      <c r="A17" s="349">
        <v>4</v>
      </c>
      <c r="B17" s="336" t="s">
        <v>192</v>
      </c>
      <c r="C17" s="332" t="s">
        <v>396</v>
      </c>
      <c r="D17" s="99" t="s">
        <v>7</v>
      </c>
      <c r="E17" s="614" t="s">
        <v>777</v>
      </c>
      <c r="F17" s="615" t="s">
        <v>777</v>
      </c>
      <c r="G17" s="123"/>
    </row>
    <row r="18" spans="1:7" s="187" customFormat="1" ht="15.75">
      <c r="A18" s="349" t="s">
        <v>251</v>
      </c>
      <c r="B18" s="334" t="s">
        <v>20</v>
      </c>
      <c r="C18" s="332" t="s">
        <v>474</v>
      </c>
      <c r="D18" s="99" t="s">
        <v>7</v>
      </c>
      <c r="E18" s="614" t="s">
        <v>777</v>
      </c>
      <c r="F18" s="615" t="s">
        <v>777</v>
      </c>
      <c r="G18" s="123"/>
    </row>
    <row r="19" spans="1:7" s="187" customFormat="1" ht="15.75">
      <c r="A19" s="349" t="s">
        <v>252</v>
      </c>
      <c r="B19" s="334" t="s">
        <v>222</v>
      </c>
      <c r="C19" s="332" t="s">
        <v>475</v>
      </c>
      <c r="D19" s="99" t="s">
        <v>7</v>
      </c>
      <c r="E19" s="614" t="s">
        <v>777</v>
      </c>
      <c r="F19" s="615" t="s">
        <v>777</v>
      </c>
      <c r="G19" s="123"/>
    </row>
    <row r="20" spans="1:7" ht="15.75">
      <c r="A20" s="338">
        <v>5</v>
      </c>
      <c r="B20" s="336" t="s">
        <v>536</v>
      </c>
      <c r="C20" s="99" t="s">
        <v>220</v>
      </c>
      <c r="D20" s="99" t="s">
        <v>70</v>
      </c>
      <c r="E20" s="605" t="s">
        <v>777</v>
      </c>
      <c r="F20" s="606" t="s">
        <v>777</v>
      </c>
    </row>
    <row r="21" spans="1:7" ht="15.75">
      <c r="A21" s="338" t="s">
        <v>262</v>
      </c>
      <c r="B21" s="334" t="s">
        <v>20</v>
      </c>
      <c r="C21" s="99" t="s">
        <v>343</v>
      </c>
      <c r="D21" s="99" t="s">
        <v>70</v>
      </c>
      <c r="E21" s="616" t="s">
        <v>777</v>
      </c>
      <c r="F21" s="617" t="s">
        <v>777</v>
      </c>
    </row>
    <row r="22" spans="1:7" ht="16.5" thickBot="1">
      <c r="A22" s="338" t="s">
        <v>263</v>
      </c>
      <c r="B22" s="334" t="s">
        <v>222</v>
      </c>
      <c r="C22" s="99" t="s">
        <v>344</v>
      </c>
      <c r="D22" s="99" t="s">
        <v>70</v>
      </c>
      <c r="E22" s="616" t="s">
        <v>777</v>
      </c>
      <c r="F22" s="617" t="s">
        <v>777</v>
      </c>
    </row>
    <row r="23" spans="1:7" ht="13.5" thickTop="1">
      <c r="A23" s="322"/>
      <c r="B23" s="337" t="s">
        <v>463</v>
      </c>
      <c r="C23" s="323" t="s">
        <v>42</v>
      </c>
      <c r="D23" s="323" t="s">
        <v>14</v>
      </c>
      <c r="E23" s="618"/>
      <c r="F23" s="619"/>
    </row>
    <row r="24" spans="1:7" ht="15.75">
      <c r="A24" s="338">
        <v>6</v>
      </c>
      <c r="B24" s="336" t="s">
        <v>468</v>
      </c>
      <c r="C24" s="99" t="s">
        <v>736</v>
      </c>
      <c r="D24" s="103" t="s">
        <v>70</v>
      </c>
      <c r="E24" s="620" t="s">
        <v>777</v>
      </c>
      <c r="F24" s="621" t="s">
        <v>777</v>
      </c>
    </row>
    <row r="25" spans="1:7" ht="15.75">
      <c r="A25" s="338" t="s">
        <v>499</v>
      </c>
      <c r="B25" s="334" t="s">
        <v>20</v>
      </c>
      <c r="C25" s="99" t="s">
        <v>465</v>
      </c>
      <c r="D25" s="103" t="s">
        <v>70</v>
      </c>
      <c r="E25" s="622" t="s">
        <v>777</v>
      </c>
      <c r="F25" s="613" t="s">
        <v>777</v>
      </c>
    </row>
    <row r="26" spans="1:7" ht="15.75">
      <c r="A26" s="338" t="s">
        <v>500</v>
      </c>
      <c r="B26" s="334" t="s">
        <v>222</v>
      </c>
      <c r="C26" s="99" t="s">
        <v>464</v>
      </c>
      <c r="D26" s="103" t="s">
        <v>70</v>
      </c>
      <c r="E26" s="622" t="s">
        <v>777</v>
      </c>
      <c r="F26" s="613" t="s">
        <v>777</v>
      </c>
    </row>
    <row r="27" spans="1:7" ht="15.75">
      <c r="A27" s="338">
        <v>7</v>
      </c>
      <c r="B27" s="339" t="s">
        <v>190</v>
      </c>
      <c r="C27" s="333" t="s">
        <v>15</v>
      </c>
      <c r="D27" s="333" t="s">
        <v>70</v>
      </c>
      <c r="E27" s="623" t="s">
        <v>777</v>
      </c>
      <c r="F27" s="624" t="s">
        <v>777</v>
      </c>
    </row>
    <row r="28" spans="1:7">
      <c r="A28" s="338" t="s">
        <v>505</v>
      </c>
      <c r="B28" s="340" t="s">
        <v>409</v>
      </c>
      <c r="C28" s="333" t="s">
        <v>410</v>
      </c>
      <c r="D28" s="333" t="s">
        <v>70</v>
      </c>
      <c r="E28" s="9" t="s">
        <v>777</v>
      </c>
      <c r="F28" s="613" t="s">
        <v>777</v>
      </c>
    </row>
    <row r="29" spans="1:7">
      <c r="A29" s="338" t="s">
        <v>506</v>
      </c>
      <c r="B29" s="340" t="s">
        <v>346</v>
      </c>
      <c r="C29" s="333" t="s">
        <v>345</v>
      </c>
      <c r="D29" s="333" t="s">
        <v>70</v>
      </c>
      <c r="E29" s="616" t="s">
        <v>777</v>
      </c>
      <c r="F29" s="617" t="s">
        <v>777</v>
      </c>
    </row>
    <row r="30" spans="1:7">
      <c r="A30" s="338" t="s">
        <v>507</v>
      </c>
      <c r="B30" s="340" t="s">
        <v>621</v>
      </c>
      <c r="C30" s="333" t="s">
        <v>487</v>
      </c>
      <c r="D30" s="333" t="s">
        <v>70</v>
      </c>
      <c r="E30" s="9" t="s">
        <v>777</v>
      </c>
      <c r="F30" s="613" t="s">
        <v>777</v>
      </c>
      <c r="G30" s="342"/>
    </row>
    <row r="31" spans="1:7" ht="14.25">
      <c r="A31" s="338">
        <v>8</v>
      </c>
      <c r="B31" s="341" t="s">
        <v>493</v>
      </c>
      <c r="C31" s="333" t="s">
        <v>417</v>
      </c>
      <c r="D31" s="333" t="s">
        <v>373</v>
      </c>
      <c r="E31" s="607" t="s">
        <v>777</v>
      </c>
      <c r="F31" s="608" t="s">
        <v>777</v>
      </c>
    </row>
    <row r="32" spans="1:7" ht="15.75">
      <c r="A32" s="338">
        <v>9</v>
      </c>
      <c r="B32" s="341" t="s">
        <v>491</v>
      </c>
      <c r="C32" s="333" t="s">
        <v>725</v>
      </c>
      <c r="D32" s="99" t="s">
        <v>70</v>
      </c>
      <c r="E32" s="179" t="s">
        <v>777</v>
      </c>
      <c r="F32" s="612" t="s">
        <v>777</v>
      </c>
      <c r="G32" s="342"/>
    </row>
    <row r="33" spans="1:7" ht="15.75">
      <c r="A33" s="338" t="s">
        <v>508</v>
      </c>
      <c r="B33" s="193" t="s">
        <v>9</v>
      </c>
      <c r="C33" s="99" t="s">
        <v>21</v>
      </c>
      <c r="D33" s="99" t="s">
        <v>371</v>
      </c>
      <c r="E33" s="9" t="s">
        <v>777</v>
      </c>
      <c r="F33" s="613" t="s">
        <v>777</v>
      </c>
      <c r="G33" s="343"/>
    </row>
    <row r="34" spans="1:7">
      <c r="A34" s="338" t="s">
        <v>509</v>
      </c>
      <c r="B34" s="193" t="s">
        <v>10</v>
      </c>
      <c r="C34" s="99" t="s">
        <v>22</v>
      </c>
      <c r="D34" s="99" t="s">
        <v>23</v>
      </c>
      <c r="E34" s="9" t="s">
        <v>777</v>
      </c>
      <c r="F34" s="613" t="s">
        <v>777</v>
      </c>
    </row>
    <row r="35" spans="1:7">
      <c r="A35" s="338" t="s">
        <v>510</v>
      </c>
      <c r="B35" s="193" t="s">
        <v>12</v>
      </c>
      <c r="C35" s="99" t="s">
        <v>24</v>
      </c>
      <c r="D35" s="99" t="s">
        <v>23</v>
      </c>
      <c r="E35" s="9"/>
      <c r="F35" s="613"/>
      <c r="G35" s="342"/>
    </row>
    <row r="36" spans="1:7">
      <c r="A36" s="338" t="s">
        <v>511</v>
      </c>
      <c r="B36" s="193" t="s">
        <v>11</v>
      </c>
      <c r="C36" s="99" t="s">
        <v>25</v>
      </c>
      <c r="D36" s="99" t="s">
        <v>23</v>
      </c>
      <c r="E36" s="9" t="s">
        <v>777</v>
      </c>
      <c r="F36" s="613" t="s">
        <v>777</v>
      </c>
      <c r="G36" s="342"/>
    </row>
    <row r="37" spans="1:7" ht="15.75">
      <c r="A37" s="338" t="s">
        <v>512</v>
      </c>
      <c r="B37" s="380" t="s">
        <v>368</v>
      </c>
      <c r="C37" s="99" t="s">
        <v>414</v>
      </c>
      <c r="D37" s="99" t="s">
        <v>430</v>
      </c>
      <c r="E37" s="9" t="s">
        <v>777</v>
      </c>
      <c r="F37" s="613" t="s">
        <v>777</v>
      </c>
      <c r="G37" s="343"/>
    </row>
    <row r="38" spans="1:7" ht="14.25">
      <c r="A38" s="338">
        <v>10</v>
      </c>
      <c r="B38" s="345">
        <f>B93</f>
        <v>0.6</v>
      </c>
      <c r="C38" s="333" t="s">
        <v>503</v>
      </c>
      <c r="D38" s="333" t="s">
        <v>349</v>
      </c>
      <c r="E38" s="625" t="s">
        <v>777</v>
      </c>
      <c r="F38" s="625" t="s">
        <v>777</v>
      </c>
    </row>
    <row r="39" spans="1:7" ht="14.25">
      <c r="A39" s="338">
        <v>11</v>
      </c>
      <c r="B39" s="346">
        <f>B94</f>
        <v>0.6</v>
      </c>
      <c r="C39" s="333" t="s">
        <v>419</v>
      </c>
      <c r="D39" s="333" t="s">
        <v>349</v>
      </c>
      <c r="E39" s="616" t="s">
        <v>777</v>
      </c>
      <c r="F39" s="617" t="s">
        <v>777</v>
      </c>
    </row>
    <row r="40" spans="1:7" ht="15.75">
      <c r="A40" s="338">
        <v>12</v>
      </c>
      <c r="B40" s="341" t="s">
        <v>408</v>
      </c>
      <c r="C40" s="347" t="s">
        <v>470</v>
      </c>
      <c r="D40" s="347" t="s">
        <v>7</v>
      </c>
      <c r="E40" s="626" t="s">
        <v>777</v>
      </c>
      <c r="F40" s="627" t="s">
        <v>777</v>
      </c>
    </row>
    <row r="41" spans="1:7" ht="15.75">
      <c r="A41" s="338">
        <v>13</v>
      </c>
      <c r="B41" s="111" t="s">
        <v>471</v>
      </c>
      <c r="C41" s="99" t="s">
        <v>479</v>
      </c>
      <c r="D41" s="99" t="s">
        <v>7</v>
      </c>
      <c r="E41" s="628" t="str">
        <f>Коефициенти!E19</f>
        <v>xxx</v>
      </c>
      <c r="F41" s="629" t="str">
        <f>Коефициенти!F19</f>
        <v>xxx</v>
      </c>
    </row>
    <row r="42" spans="1:7" ht="15">
      <c r="A42" s="338">
        <v>14</v>
      </c>
      <c r="B42" s="348" t="s">
        <v>531</v>
      </c>
      <c r="C42" s="99" t="s">
        <v>480</v>
      </c>
      <c r="D42" s="103" t="s">
        <v>35</v>
      </c>
      <c r="E42" s="630" t="s">
        <v>777</v>
      </c>
      <c r="F42" s="631" t="s">
        <v>777</v>
      </c>
    </row>
    <row r="43" spans="1:7" ht="16.5" thickBot="1">
      <c r="A43" s="382">
        <v>15</v>
      </c>
      <c r="B43" s="389" t="s">
        <v>193</v>
      </c>
      <c r="C43" s="384" t="s">
        <v>481</v>
      </c>
      <c r="D43" s="390" t="s">
        <v>198</v>
      </c>
      <c r="E43" s="632" t="s">
        <v>777</v>
      </c>
      <c r="F43" s="633" t="s">
        <v>777</v>
      </c>
    </row>
    <row r="44" spans="1:7" ht="13.5" thickTop="1">
      <c r="A44" s="385"/>
      <c r="B44" s="386" t="s">
        <v>476</v>
      </c>
      <c r="C44" s="387"/>
      <c r="D44" s="388"/>
      <c r="E44" s="199"/>
      <c r="F44" s="634"/>
    </row>
    <row r="45" spans="1:7" ht="15.75">
      <c r="A45" s="349">
        <v>16</v>
      </c>
      <c r="B45" s="336" t="s">
        <v>477</v>
      </c>
      <c r="C45" s="99" t="s">
        <v>737</v>
      </c>
      <c r="D45" s="350" t="s">
        <v>70</v>
      </c>
      <c r="E45" s="635"/>
      <c r="F45" s="636"/>
    </row>
    <row r="46" spans="1:7" ht="15.75">
      <c r="A46" s="349" t="s">
        <v>600</v>
      </c>
      <c r="B46" s="334" t="s">
        <v>20</v>
      </c>
      <c r="C46" s="99" t="s">
        <v>465</v>
      </c>
      <c r="D46" s="350" t="s">
        <v>70</v>
      </c>
      <c r="E46" s="637"/>
      <c r="F46" s="638"/>
    </row>
    <row r="47" spans="1:7" ht="15.75">
      <c r="A47" s="349" t="s">
        <v>601</v>
      </c>
      <c r="B47" s="334" t="s">
        <v>222</v>
      </c>
      <c r="C47" s="99" t="s">
        <v>464</v>
      </c>
      <c r="D47" s="350" t="s">
        <v>70</v>
      </c>
      <c r="E47" s="637"/>
      <c r="F47" s="638"/>
    </row>
    <row r="48" spans="1:7">
      <c r="A48" s="349">
        <v>17</v>
      </c>
      <c r="B48" s="341" t="s">
        <v>494</v>
      </c>
      <c r="C48" s="333" t="s">
        <v>466</v>
      </c>
      <c r="D48" s="351" t="s">
        <v>467</v>
      </c>
      <c r="E48" s="607">
        <f>E49*860/7000</f>
        <v>0</v>
      </c>
      <c r="F48" s="608">
        <f>F49*860/7000</f>
        <v>0</v>
      </c>
    </row>
    <row r="49" spans="1:7" ht="15.75">
      <c r="A49" s="338">
        <v>18</v>
      </c>
      <c r="B49" s="341" t="s">
        <v>495</v>
      </c>
      <c r="C49" s="333" t="s">
        <v>726</v>
      </c>
      <c r="D49" s="99" t="s">
        <v>70</v>
      </c>
      <c r="E49" s="179">
        <f>ROUND(SUMPRODUCT(E50:E54,E$75:E$79)/860,3)</f>
        <v>0</v>
      </c>
      <c r="F49" s="612">
        <f>ROUND(SUMPRODUCT(F50:F54,F$75:F$79)/860,3)</f>
        <v>0</v>
      </c>
    </row>
    <row r="50" spans="1:7">
      <c r="A50" s="338" t="s">
        <v>513</v>
      </c>
      <c r="B50" s="193" t="s">
        <v>9</v>
      </c>
      <c r="C50" s="99" t="s">
        <v>482</v>
      </c>
      <c r="D50" s="103" t="s">
        <v>469</v>
      </c>
      <c r="E50" s="9"/>
      <c r="F50" s="613"/>
    </row>
    <row r="51" spans="1:7">
      <c r="A51" s="338" t="s">
        <v>514</v>
      </c>
      <c r="B51" s="193" t="s">
        <v>10</v>
      </c>
      <c r="C51" s="99" t="s">
        <v>483</v>
      </c>
      <c r="D51" s="103" t="s">
        <v>23</v>
      </c>
      <c r="E51" s="9"/>
      <c r="F51" s="613"/>
    </row>
    <row r="52" spans="1:7">
      <c r="A52" s="338" t="s">
        <v>602</v>
      </c>
      <c r="B52" s="193" t="s">
        <v>12</v>
      </c>
      <c r="C52" s="99" t="s">
        <v>485</v>
      </c>
      <c r="D52" s="103" t="s">
        <v>23</v>
      </c>
      <c r="E52" s="9"/>
      <c r="F52" s="613"/>
    </row>
    <row r="53" spans="1:7">
      <c r="A53" s="338" t="s">
        <v>603</v>
      </c>
      <c r="B53" s="193" t="s">
        <v>11</v>
      </c>
      <c r="C53" s="99" t="s">
        <v>25</v>
      </c>
      <c r="D53" s="103" t="s">
        <v>23</v>
      </c>
      <c r="E53" s="9"/>
      <c r="F53" s="613"/>
    </row>
    <row r="54" spans="1:7" ht="15.75">
      <c r="A54" s="338" t="s">
        <v>604</v>
      </c>
      <c r="B54" s="344" t="s">
        <v>368</v>
      </c>
      <c r="C54" s="99" t="s">
        <v>484</v>
      </c>
      <c r="D54" s="99" t="s">
        <v>430</v>
      </c>
      <c r="E54" s="9"/>
      <c r="F54" s="613"/>
    </row>
    <row r="55" spans="1:7" ht="14.25">
      <c r="A55" s="338">
        <v>19</v>
      </c>
      <c r="B55" s="352">
        <f>B93</f>
        <v>0.6</v>
      </c>
      <c r="C55" s="333" t="s">
        <v>418</v>
      </c>
      <c r="D55" s="333" t="s">
        <v>349</v>
      </c>
      <c r="E55" s="616"/>
      <c r="F55" s="617"/>
    </row>
    <row r="56" spans="1:7" ht="14.25">
      <c r="A56" s="338">
        <v>20</v>
      </c>
      <c r="B56" s="353">
        <f>B94</f>
        <v>0.6</v>
      </c>
      <c r="C56" s="333" t="s">
        <v>419</v>
      </c>
      <c r="D56" s="333" t="s">
        <v>349</v>
      </c>
      <c r="E56" s="616"/>
      <c r="F56" s="617"/>
    </row>
    <row r="57" spans="1:7" ht="15.75">
      <c r="A57" s="338">
        <v>21</v>
      </c>
      <c r="B57" s="111" t="s">
        <v>478</v>
      </c>
      <c r="C57" s="99" t="s">
        <v>496</v>
      </c>
      <c r="D57" s="103" t="s">
        <v>7</v>
      </c>
      <c r="E57" s="639"/>
      <c r="F57" s="640"/>
    </row>
    <row r="58" spans="1:7" ht="16.5" thickBot="1">
      <c r="A58" s="382">
        <v>22</v>
      </c>
      <c r="B58" s="392" t="s">
        <v>492</v>
      </c>
      <c r="C58" s="384" t="s">
        <v>497</v>
      </c>
      <c r="D58" s="390" t="s">
        <v>198</v>
      </c>
      <c r="E58" s="632"/>
      <c r="F58" s="633"/>
    </row>
    <row r="59" spans="1:7" s="187" customFormat="1" ht="16.5" thickTop="1">
      <c r="A59" s="385"/>
      <c r="B59" s="391" t="s">
        <v>486</v>
      </c>
      <c r="C59" s="387"/>
      <c r="D59" s="388"/>
      <c r="E59" s="199"/>
      <c r="F59" s="634"/>
    </row>
    <row r="60" spans="1:7" s="187" customFormat="1">
      <c r="A60" s="338">
        <v>23</v>
      </c>
      <c r="B60" s="119" t="s">
        <v>391</v>
      </c>
      <c r="C60" s="99" t="s">
        <v>16</v>
      </c>
      <c r="D60" s="333" t="s">
        <v>70</v>
      </c>
      <c r="E60" s="641" t="s">
        <v>777</v>
      </c>
      <c r="F60" s="642" t="s">
        <v>777</v>
      </c>
      <c r="G60" s="123"/>
    </row>
    <row r="61" spans="1:7" s="187" customFormat="1">
      <c r="A61" s="338" t="s">
        <v>619</v>
      </c>
      <c r="B61" s="354" t="s">
        <v>390</v>
      </c>
      <c r="C61" s="99" t="s">
        <v>17</v>
      </c>
      <c r="D61" s="333" t="s">
        <v>70</v>
      </c>
      <c r="E61" s="616" t="s">
        <v>777</v>
      </c>
      <c r="F61" s="617" t="s">
        <v>777</v>
      </c>
      <c r="G61" s="123"/>
    </row>
    <row r="62" spans="1:7" s="187" customFormat="1">
      <c r="A62" s="338" t="s">
        <v>618</v>
      </c>
      <c r="B62" s="354" t="s">
        <v>155</v>
      </c>
      <c r="C62" s="99" t="s">
        <v>18</v>
      </c>
      <c r="D62" s="333" t="s">
        <v>70</v>
      </c>
      <c r="E62" s="9"/>
      <c r="F62" s="9"/>
      <c r="G62" s="123"/>
    </row>
    <row r="63" spans="1:7" s="187" customFormat="1">
      <c r="A63" s="338" t="s">
        <v>620</v>
      </c>
      <c r="B63" s="355" t="s">
        <v>191</v>
      </c>
      <c r="C63" s="99" t="s">
        <v>16</v>
      </c>
      <c r="D63" s="99" t="s">
        <v>7</v>
      </c>
      <c r="E63" s="643" t="s">
        <v>777</v>
      </c>
      <c r="F63" s="644" t="s">
        <v>777</v>
      </c>
      <c r="G63" s="123"/>
    </row>
    <row r="64" spans="1:7" ht="15.75">
      <c r="A64" s="338">
        <v>24</v>
      </c>
      <c r="B64" s="356" t="s">
        <v>537</v>
      </c>
      <c r="C64" s="99" t="s">
        <v>19</v>
      </c>
      <c r="D64" s="333" t="s">
        <v>70</v>
      </c>
      <c r="E64" s="645" t="s">
        <v>777</v>
      </c>
      <c r="F64" s="646" t="s">
        <v>777</v>
      </c>
    </row>
    <row r="65" spans="1:7" ht="15.75">
      <c r="A65" s="338" t="s">
        <v>605</v>
      </c>
      <c r="B65" s="357" t="s">
        <v>488</v>
      </c>
      <c r="C65" s="99"/>
      <c r="D65" s="333" t="s">
        <v>70</v>
      </c>
      <c r="E65" s="9" t="s">
        <v>777</v>
      </c>
      <c r="F65" s="613" t="s">
        <v>777</v>
      </c>
    </row>
    <row r="66" spans="1:7" ht="15.75">
      <c r="A66" s="338" t="s">
        <v>606</v>
      </c>
      <c r="B66" s="357" t="s">
        <v>489</v>
      </c>
      <c r="C66" s="99"/>
      <c r="D66" s="333" t="s">
        <v>70</v>
      </c>
      <c r="E66" s="9"/>
      <c r="F66" s="613"/>
    </row>
    <row r="67" spans="1:7" s="320" customFormat="1" ht="15.75">
      <c r="A67" s="338" t="s">
        <v>607</v>
      </c>
      <c r="B67" s="358" t="s">
        <v>538</v>
      </c>
      <c r="C67" s="99"/>
      <c r="D67" s="333" t="s">
        <v>70</v>
      </c>
      <c r="E67" s="9" t="s">
        <v>777</v>
      </c>
      <c r="F67" s="613" t="s">
        <v>777</v>
      </c>
      <c r="G67" s="123"/>
    </row>
    <row r="68" spans="1:7" ht="15.75">
      <c r="A68" s="338">
        <v>25</v>
      </c>
      <c r="B68" s="359" t="s">
        <v>490</v>
      </c>
      <c r="C68" s="333" t="s">
        <v>417</v>
      </c>
      <c r="D68" s="333" t="s">
        <v>373</v>
      </c>
      <c r="E68" s="607" t="s">
        <v>777</v>
      </c>
      <c r="F68" s="608" t="s">
        <v>777</v>
      </c>
    </row>
    <row r="69" spans="1:7" ht="15.75">
      <c r="A69" s="338">
        <v>26</v>
      </c>
      <c r="B69" s="341" t="s">
        <v>498</v>
      </c>
      <c r="C69" s="333" t="s">
        <v>416</v>
      </c>
      <c r="D69" s="99" t="s">
        <v>70</v>
      </c>
      <c r="E69" s="607" t="s">
        <v>777</v>
      </c>
      <c r="F69" s="608" t="s">
        <v>777</v>
      </c>
    </row>
    <row r="70" spans="1:7" ht="15.75">
      <c r="A70" s="338" t="s">
        <v>608</v>
      </c>
      <c r="B70" s="360" t="s">
        <v>9</v>
      </c>
      <c r="C70" s="99" t="s">
        <v>21</v>
      </c>
      <c r="D70" s="99" t="s">
        <v>371</v>
      </c>
      <c r="E70" s="647" t="s">
        <v>777</v>
      </c>
      <c r="F70" s="648" t="s">
        <v>777</v>
      </c>
    </row>
    <row r="71" spans="1:7" ht="15">
      <c r="A71" s="338" t="s">
        <v>609</v>
      </c>
      <c r="B71" s="360" t="s">
        <v>10</v>
      </c>
      <c r="C71" s="99" t="s">
        <v>22</v>
      </c>
      <c r="D71" s="99" t="s">
        <v>23</v>
      </c>
      <c r="E71" s="647" t="s">
        <v>777</v>
      </c>
      <c r="F71" s="648" t="s">
        <v>777</v>
      </c>
    </row>
    <row r="72" spans="1:7" ht="15">
      <c r="A72" s="338" t="s">
        <v>610</v>
      </c>
      <c r="B72" s="360" t="s">
        <v>12</v>
      </c>
      <c r="C72" s="99" t="s">
        <v>24</v>
      </c>
      <c r="D72" s="99" t="s">
        <v>23</v>
      </c>
      <c r="E72" s="647">
        <f t="shared" ref="E72:F72" si="0">SUM(E35,E52)</f>
        <v>0</v>
      </c>
      <c r="F72" s="648">
        <f t="shared" si="0"/>
        <v>0</v>
      </c>
    </row>
    <row r="73" spans="1:7" ht="15">
      <c r="A73" s="338" t="s">
        <v>611</v>
      </c>
      <c r="B73" s="360" t="s">
        <v>11</v>
      </c>
      <c r="C73" s="99" t="s">
        <v>25</v>
      </c>
      <c r="D73" s="99" t="s">
        <v>23</v>
      </c>
      <c r="E73" s="647" t="s">
        <v>777</v>
      </c>
      <c r="F73" s="648" t="s">
        <v>777</v>
      </c>
    </row>
    <row r="74" spans="1:7" ht="15.75">
      <c r="A74" s="338" t="s">
        <v>612</v>
      </c>
      <c r="B74" s="377" t="s">
        <v>368</v>
      </c>
      <c r="C74" s="99" t="s">
        <v>414</v>
      </c>
      <c r="D74" s="99" t="s">
        <v>430</v>
      </c>
      <c r="E74" s="647" t="s">
        <v>777</v>
      </c>
      <c r="F74" s="648" t="s">
        <v>777</v>
      </c>
    </row>
    <row r="75" spans="1:7" ht="15.75">
      <c r="A75" s="338" t="s">
        <v>613</v>
      </c>
      <c r="B75" s="361" t="s">
        <v>425</v>
      </c>
      <c r="C75" s="99" t="s">
        <v>738</v>
      </c>
      <c r="D75" s="99" t="s">
        <v>372</v>
      </c>
      <c r="E75" s="622" t="s">
        <v>777</v>
      </c>
      <c r="F75" s="622" t="s">
        <v>777</v>
      </c>
    </row>
    <row r="76" spans="1:7" ht="15.75">
      <c r="A76" s="338" t="s">
        <v>614</v>
      </c>
      <c r="B76" s="362" t="s">
        <v>10</v>
      </c>
      <c r="C76" s="99" t="s">
        <v>739</v>
      </c>
      <c r="D76" s="99" t="s">
        <v>28</v>
      </c>
      <c r="E76" s="622" t="s">
        <v>777</v>
      </c>
      <c r="F76" s="622" t="s">
        <v>777</v>
      </c>
    </row>
    <row r="77" spans="1:7" ht="15.75">
      <c r="A77" s="338" t="s">
        <v>615</v>
      </c>
      <c r="B77" s="362" t="s">
        <v>12</v>
      </c>
      <c r="C77" s="99" t="s">
        <v>740</v>
      </c>
      <c r="D77" s="99" t="s">
        <v>28</v>
      </c>
      <c r="E77" s="622"/>
      <c r="F77" s="622"/>
    </row>
    <row r="78" spans="1:7" ht="15.75">
      <c r="A78" s="338" t="s">
        <v>616</v>
      </c>
      <c r="B78" s="362" t="s">
        <v>11</v>
      </c>
      <c r="C78" s="99" t="s">
        <v>741</v>
      </c>
      <c r="D78" s="99" t="s">
        <v>28</v>
      </c>
      <c r="E78" s="622" t="s">
        <v>777</v>
      </c>
      <c r="F78" s="622" t="s">
        <v>777</v>
      </c>
    </row>
    <row r="79" spans="1:7" ht="15.75">
      <c r="A79" s="338" t="s">
        <v>617</v>
      </c>
      <c r="B79" s="377" t="s">
        <v>368</v>
      </c>
      <c r="C79" s="99" t="s">
        <v>742</v>
      </c>
      <c r="D79" s="363" t="s">
        <v>432</v>
      </c>
      <c r="E79" s="622" t="s">
        <v>777</v>
      </c>
      <c r="F79" s="622" t="s">
        <v>777</v>
      </c>
    </row>
    <row r="80" spans="1:7" ht="15.75">
      <c r="A80" s="338" t="s">
        <v>622</v>
      </c>
      <c r="B80" s="361" t="s">
        <v>424</v>
      </c>
      <c r="C80" s="99" t="s">
        <v>26</v>
      </c>
      <c r="D80" s="99" t="s">
        <v>372</v>
      </c>
      <c r="E80" s="622" t="s">
        <v>777</v>
      </c>
      <c r="F80" s="649" t="s">
        <v>777</v>
      </c>
    </row>
    <row r="81" spans="1:6" ht="15.75">
      <c r="A81" s="338" t="s">
        <v>623</v>
      </c>
      <c r="B81" s="362" t="s">
        <v>10</v>
      </c>
      <c r="C81" s="99" t="s">
        <v>27</v>
      </c>
      <c r="D81" s="99" t="s">
        <v>28</v>
      </c>
      <c r="E81" s="622" t="s">
        <v>777</v>
      </c>
      <c r="F81" s="649" t="s">
        <v>777</v>
      </c>
    </row>
    <row r="82" spans="1:6" ht="15.75">
      <c r="A82" s="338" t="s">
        <v>624</v>
      </c>
      <c r="B82" s="362" t="s">
        <v>12</v>
      </c>
      <c r="C82" s="99" t="s">
        <v>29</v>
      </c>
      <c r="D82" s="99" t="s">
        <v>28</v>
      </c>
      <c r="E82" s="622"/>
      <c r="F82" s="649"/>
    </row>
    <row r="83" spans="1:6" ht="15.75">
      <c r="A83" s="338" t="s">
        <v>625</v>
      </c>
      <c r="B83" s="364" t="s">
        <v>11</v>
      </c>
      <c r="C83" s="99" t="s">
        <v>30</v>
      </c>
      <c r="D83" s="99" t="s">
        <v>28</v>
      </c>
      <c r="E83" s="622" t="s">
        <v>777</v>
      </c>
      <c r="F83" s="649" t="s">
        <v>777</v>
      </c>
    </row>
    <row r="84" spans="1:6" ht="15.75">
      <c r="A84" s="338" t="s">
        <v>626</v>
      </c>
      <c r="B84" s="362" t="str">
        <f>$B$79</f>
        <v>друг вид гориво (ВЕИ)</v>
      </c>
      <c r="C84" s="99" t="s">
        <v>369</v>
      </c>
      <c r="D84" s="99" t="s">
        <v>415</v>
      </c>
      <c r="E84" s="622"/>
      <c r="F84" s="649"/>
    </row>
    <row r="85" spans="1:6" ht="15.75">
      <c r="A85" s="338">
        <v>29</v>
      </c>
      <c r="B85" s="365" t="s">
        <v>422</v>
      </c>
      <c r="C85" s="363" t="s">
        <v>348</v>
      </c>
      <c r="D85" s="99" t="s">
        <v>374</v>
      </c>
      <c r="E85" s="647" t="s">
        <v>777</v>
      </c>
      <c r="F85" s="648" t="s">
        <v>777</v>
      </c>
    </row>
    <row r="86" spans="1:6" ht="15.75">
      <c r="A86" s="338" t="s">
        <v>627</v>
      </c>
      <c r="B86" s="362" t="s">
        <v>347</v>
      </c>
      <c r="C86" s="363" t="s">
        <v>31</v>
      </c>
      <c r="D86" s="99" t="s">
        <v>375</v>
      </c>
      <c r="E86" s="650" t="s">
        <v>777</v>
      </c>
      <c r="F86" s="651" t="s">
        <v>777</v>
      </c>
    </row>
    <row r="87" spans="1:6" ht="15.75">
      <c r="A87" s="338" t="s">
        <v>628</v>
      </c>
      <c r="B87" s="362" t="s">
        <v>10</v>
      </c>
      <c r="C87" s="363" t="s">
        <v>32</v>
      </c>
      <c r="D87" s="99" t="s">
        <v>376</v>
      </c>
      <c r="E87" s="650" t="s">
        <v>777</v>
      </c>
      <c r="F87" s="651" t="s">
        <v>777</v>
      </c>
    </row>
    <row r="88" spans="1:6" ht="15.75">
      <c r="A88" s="338" t="s">
        <v>629</v>
      </c>
      <c r="B88" s="362" t="s">
        <v>12</v>
      </c>
      <c r="C88" s="363" t="s">
        <v>33</v>
      </c>
      <c r="D88" s="99" t="s">
        <v>376</v>
      </c>
      <c r="E88" s="650"/>
      <c r="F88" s="651"/>
    </row>
    <row r="89" spans="1:6" ht="15.75">
      <c r="A89" s="338" t="s">
        <v>630</v>
      </c>
      <c r="B89" s="362" t="s">
        <v>11</v>
      </c>
      <c r="C89" s="363" t="s">
        <v>34</v>
      </c>
      <c r="D89" s="99" t="s">
        <v>376</v>
      </c>
      <c r="E89" s="650" t="s">
        <v>777</v>
      </c>
      <c r="F89" s="651" t="s">
        <v>777</v>
      </c>
    </row>
    <row r="90" spans="1:6" ht="15.75">
      <c r="A90" s="338" t="s">
        <v>631</v>
      </c>
      <c r="B90" s="362" t="str">
        <f>$B$79</f>
        <v>друг вид гориво (ВЕИ)</v>
      </c>
      <c r="C90" s="363" t="s">
        <v>370</v>
      </c>
      <c r="D90" s="363" t="s">
        <v>431</v>
      </c>
      <c r="E90" s="650" t="s">
        <v>777</v>
      </c>
      <c r="F90" s="651" t="s">
        <v>777</v>
      </c>
    </row>
    <row r="91" spans="1:6" ht="15.75">
      <c r="A91" s="338">
        <v>30</v>
      </c>
      <c r="B91" s="361" t="s">
        <v>535</v>
      </c>
      <c r="C91" s="99" t="s">
        <v>317</v>
      </c>
      <c r="D91" s="99" t="s">
        <v>35</v>
      </c>
      <c r="E91" s="652" t="s">
        <v>777</v>
      </c>
      <c r="F91" s="653" t="s">
        <v>777</v>
      </c>
    </row>
    <row r="92" spans="1:6" ht="15.75">
      <c r="A92" s="338">
        <v>31</v>
      </c>
      <c r="B92" s="366" t="s">
        <v>193</v>
      </c>
      <c r="C92" s="99" t="s">
        <v>318</v>
      </c>
      <c r="D92" s="99" t="s">
        <v>198</v>
      </c>
      <c r="E92" s="654" t="s">
        <v>777</v>
      </c>
      <c r="F92" s="655" t="s">
        <v>777</v>
      </c>
    </row>
    <row r="93" spans="1:6" ht="14.25">
      <c r="A93" s="338">
        <v>32</v>
      </c>
      <c r="B93" s="378">
        <v>0.6</v>
      </c>
      <c r="C93" s="333" t="s">
        <v>418</v>
      </c>
      <c r="D93" s="333" t="s">
        <v>349</v>
      </c>
      <c r="E93" s="616" t="s">
        <v>777</v>
      </c>
      <c r="F93" s="617" t="s">
        <v>777</v>
      </c>
    </row>
    <row r="94" spans="1:6" ht="14.25">
      <c r="A94" s="338">
        <v>33</v>
      </c>
      <c r="B94" s="379">
        <v>0.6</v>
      </c>
      <c r="C94" s="333" t="s">
        <v>419</v>
      </c>
      <c r="D94" s="333" t="s">
        <v>349</v>
      </c>
      <c r="E94" s="616" t="s">
        <v>777</v>
      </c>
      <c r="F94" s="617"/>
    </row>
    <row r="95" spans="1:6" ht="18.75">
      <c r="A95" s="338">
        <v>34</v>
      </c>
      <c r="B95" s="361" t="s">
        <v>719</v>
      </c>
      <c r="C95" s="99"/>
      <c r="D95" s="99" t="s">
        <v>23</v>
      </c>
      <c r="E95" s="656" t="s">
        <v>777</v>
      </c>
      <c r="F95" s="651" t="s">
        <v>777</v>
      </c>
    </row>
    <row r="96" spans="1:6" ht="18.75">
      <c r="A96" s="338" t="s">
        <v>632</v>
      </c>
      <c r="B96" s="361" t="s">
        <v>720</v>
      </c>
      <c r="C96" s="99"/>
      <c r="D96" s="99" t="s">
        <v>23</v>
      </c>
      <c r="E96" s="647" t="s">
        <v>777</v>
      </c>
      <c r="F96" s="648" t="s">
        <v>777</v>
      </c>
    </row>
    <row r="97" spans="1:6" ht="18.75">
      <c r="A97" s="338" t="s">
        <v>633</v>
      </c>
      <c r="B97" s="361" t="s">
        <v>721</v>
      </c>
      <c r="C97" s="99"/>
      <c r="D97" s="99" t="s">
        <v>23</v>
      </c>
      <c r="E97" s="656"/>
      <c r="F97" s="651"/>
    </row>
    <row r="98" spans="1:6" ht="15.75">
      <c r="A98" s="338" t="s">
        <v>634</v>
      </c>
      <c r="B98" s="361" t="s">
        <v>421</v>
      </c>
      <c r="C98" s="99"/>
      <c r="D98" s="99" t="s">
        <v>23</v>
      </c>
      <c r="E98" s="656" t="s">
        <v>777</v>
      </c>
      <c r="F98" s="651" t="s">
        <v>777</v>
      </c>
    </row>
    <row r="99" spans="1:6" ht="15.75">
      <c r="A99" s="338" t="s">
        <v>635</v>
      </c>
      <c r="B99" s="361" t="s">
        <v>501</v>
      </c>
      <c r="C99" s="99"/>
      <c r="D99" s="99" t="s">
        <v>23</v>
      </c>
      <c r="E99" s="656"/>
      <c r="F99" s="651"/>
    </row>
    <row r="100" spans="1:6" ht="15.75">
      <c r="A100" s="338">
        <v>35</v>
      </c>
      <c r="B100" s="361" t="s">
        <v>502</v>
      </c>
      <c r="C100" s="99" t="s">
        <v>420</v>
      </c>
      <c r="D100" s="99" t="s">
        <v>376</v>
      </c>
      <c r="E100" s="656" t="s">
        <v>777</v>
      </c>
      <c r="F100" s="656" t="s">
        <v>777</v>
      </c>
    </row>
    <row r="101" spans="1:6" ht="15.75">
      <c r="A101" s="338">
        <v>36</v>
      </c>
      <c r="B101" s="361" t="s">
        <v>751</v>
      </c>
      <c r="C101" s="99" t="s">
        <v>420</v>
      </c>
      <c r="D101" s="99" t="s">
        <v>376</v>
      </c>
      <c r="E101" s="656"/>
      <c r="F101" s="651"/>
    </row>
    <row r="102" spans="1:6" ht="15.75">
      <c r="A102" s="367">
        <v>37</v>
      </c>
      <c r="B102" s="489" t="s">
        <v>97</v>
      </c>
      <c r="C102" s="368" t="s">
        <v>224</v>
      </c>
      <c r="D102" s="368" t="s">
        <v>164</v>
      </c>
      <c r="E102" s="199" t="s">
        <v>777</v>
      </c>
      <c r="F102" s="634" t="s">
        <v>777</v>
      </c>
    </row>
    <row r="103" spans="1:6" ht="15.75">
      <c r="A103" s="338" t="s">
        <v>636</v>
      </c>
      <c r="B103" s="362" t="s">
        <v>20</v>
      </c>
      <c r="C103" s="99" t="s">
        <v>225</v>
      </c>
      <c r="D103" s="99" t="s">
        <v>164</v>
      </c>
      <c r="E103" s="9" t="s">
        <v>777</v>
      </c>
      <c r="F103" s="9" t="s">
        <v>777</v>
      </c>
    </row>
    <row r="104" spans="1:6" ht="15.75">
      <c r="A104" s="338" t="s">
        <v>637</v>
      </c>
      <c r="B104" s="362" t="s">
        <v>222</v>
      </c>
      <c r="C104" s="99" t="s">
        <v>226</v>
      </c>
      <c r="D104" s="99" t="s">
        <v>164</v>
      </c>
      <c r="E104" s="657" t="s">
        <v>777</v>
      </c>
      <c r="F104" s="657" t="s">
        <v>777</v>
      </c>
    </row>
    <row r="105" spans="1:6" ht="15.75">
      <c r="A105" s="338">
        <v>38</v>
      </c>
      <c r="B105" s="490" t="s">
        <v>731</v>
      </c>
      <c r="C105" s="99" t="s">
        <v>228</v>
      </c>
      <c r="D105" s="369" t="s">
        <v>335</v>
      </c>
      <c r="E105" s="658" t="s">
        <v>777</v>
      </c>
      <c r="F105" s="659" t="s">
        <v>777</v>
      </c>
    </row>
    <row r="106" spans="1:6" ht="15.75">
      <c r="A106" s="338" t="s">
        <v>638</v>
      </c>
      <c r="B106" s="491" t="s">
        <v>247</v>
      </c>
      <c r="C106" s="99"/>
      <c r="D106" s="369" t="s">
        <v>335</v>
      </c>
      <c r="E106" s="658" t="s">
        <v>777</v>
      </c>
      <c r="F106" s="659" t="s">
        <v>777</v>
      </c>
    </row>
    <row r="107" spans="1:6" ht="15.75">
      <c r="A107" s="338" t="s">
        <v>639</v>
      </c>
      <c r="B107" s="491" t="s">
        <v>246</v>
      </c>
      <c r="C107" s="162"/>
      <c r="D107" s="369" t="s">
        <v>335</v>
      </c>
      <c r="E107" s="658" t="s">
        <v>777</v>
      </c>
      <c r="F107" s="659" t="s">
        <v>777</v>
      </c>
    </row>
    <row r="108" spans="1:6" ht="15.75">
      <c r="A108" s="338" t="s">
        <v>640</v>
      </c>
      <c r="B108" s="491" t="s">
        <v>245</v>
      </c>
      <c r="C108" s="162"/>
      <c r="D108" s="369" t="s">
        <v>335</v>
      </c>
      <c r="E108" s="658" t="s">
        <v>777</v>
      </c>
      <c r="F108" s="659" t="s">
        <v>777</v>
      </c>
    </row>
    <row r="109" spans="1:6" ht="15.75">
      <c r="A109" s="338" t="s">
        <v>641</v>
      </c>
      <c r="B109" s="491" t="s">
        <v>244</v>
      </c>
      <c r="C109" s="162"/>
      <c r="D109" s="369" t="s">
        <v>335</v>
      </c>
      <c r="E109" s="660" t="s">
        <v>777</v>
      </c>
      <c r="F109" s="661" t="s">
        <v>777</v>
      </c>
    </row>
    <row r="110" spans="1:6" ht="15.75">
      <c r="A110" s="338">
        <v>39</v>
      </c>
      <c r="B110" s="370" t="s">
        <v>223</v>
      </c>
      <c r="C110" s="99" t="s">
        <v>227</v>
      </c>
      <c r="D110" s="99" t="s">
        <v>374</v>
      </c>
      <c r="E110" s="662" t="s">
        <v>777</v>
      </c>
      <c r="F110" s="663" t="s">
        <v>777</v>
      </c>
    </row>
    <row r="111" spans="1:6" ht="15.75">
      <c r="A111" s="338">
        <v>40</v>
      </c>
      <c r="B111" s="371" t="s">
        <v>423</v>
      </c>
      <c r="C111" s="99" t="s">
        <v>227</v>
      </c>
      <c r="D111" s="99" t="s">
        <v>374</v>
      </c>
      <c r="E111" s="664" t="s">
        <v>777</v>
      </c>
      <c r="F111" s="665" t="s">
        <v>777</v>
      </c>
    </row>
    <row r="112" spans="1:6" ht="15.75">
      <c r="A112" s="338" t="s">
        <v>642</v>
      </c>
      <c r="B112" s="492" t="s">
        <v>158</v>
      </c>
      <c r="C112" s="99" t="s">
        <v>233</v>
      </c>
      <c r="D112" s="369" t="s">
        <v>335</v>
      </c>
      <c r="E112" s="666" t="s">
        <v>777</v>
      </c>
      <c r="F112" s="667" t="s">
        <v>777</v>
      </c>
    </row>
    <row r="113" spans="1:7" ht="15.75">
      <c r="A113" s="338" t="s">
        <v>643</v>
      </c>
      <c r="B113" s="492" t="s">
        <v>732</v>
      </c>
      <c r="C113" s="99"/>
      <c r="D113" s="369" t="s">
        <v>335</v>
      </c>
      <c r="E113" s="369" t="s">
        <v>777</v>
      </c>
      <c r="F113" s="668" t="s">
        <v>777</v>
      </c>
    </row>
    <row r="114" spans="1:7" ht="14.25">
      <c r="A114" s="338" t="s">
        <v>644</v>
      </c>
      <c r="B114" s="493" t="s">
        <v>733</v>
      </c>
      <c r="C114" s="162"/>
      <c r="D114" s="369" t="s">
        <v>335</v>
      </c>
      <c r="E114" s="369" t="s">
        <v>777</v>
      </c>
      <c r="F114" s="668" t="s">
        <v>777</v>
      </c>
    </row>
    <row r="115" spans="1:7" ht="14.25">
      <c r="A115" s="338" t="s">
        <v>645</v>
      </c>
      <c r="B115" s="493" t="s">
        <v>734</v>
      </c>
      <c r="C115" s="162"/>
      <c r="D115" s="369" t="s">
        <v>335</v>
      </c>
      <c r="E115" s="369" t="s">
        <v>777</v>
      </c>
      <c r="F115" s="668" t="s">
        <v>777</v>
      </c>
    </row>
    <row r="116" spans="1:7" ht="15.75">
      <c r="A116" s="338" t="s">
        <v>646</v>
      </c>
      <c r="B116" s="492" t="s">
        <v>735</v>
      </c>
      <c r="C116" s="162"/>
      <c r="D116" s="369" t="s">
        <v>335</v>
      </c>
      <c r="E116" s="369" t="s">
        <v>777</v>
      </c>
      <c r="F116" s="668" t="s">
        <v>777</v>
      </c>
    </row>
    <row r="117" spans="1:7" ht="15.75" hidden="1">
      <c r="A117" s="338">
        <v>41</v>
      </c>
      <c r="B117" s="488" t="s">
        <v>312</v>
      </c>
      <c r="C117" s="99"/>
      <c r="D117" s="99" t="s">
        <v>374</v>
      </c>
      <c r="E117" s="669"/>
      <c r="F117" s="670"/>
    </row>
    <row r="118" spans="1:7" s="319" customFormat="1" ht="15.75">
      <c r="A118" s="338">
        <v>41</v>
      </c>
      <c r="B118" s="370" t="s">
        <v>197</v>
      </c>
      <c r="C118" s="135" t="s">
        <v>231</v>
      </c>
      <c r="D118" s="135" t="s">
        <v>374</v>
      </c>
      <c r="E118" s="671" t="s">
        <v>777</v>
      </c>
      <c r="F118" s="672" t="s">
        <v>777</v>
      </c>
      <c r="G118" s="123"/>
    </row>
    <row r="119" spans="1:7" ht="15.75">
      <c r="A119" s="338">
        <v>42</v>
      </c>
      <c r="B119" s="372">
        <v>2008</v>
      </c>
      <c r="C119" s="99" t="s">
        <v>230</v>
      </c>
      <c r="D119" s="99" t="s">
        <v>374</v>
      </c>
      <c r="E119" s="673" t="s">
        <v>777</v>
      </c>
      <c r="F119" s="674" t="str">
        <f>IF(C119&lt;2004,F110,F118)</f>
        <v>xxx</v>
      </c>
    </row>
    <row r="120" spans="1:7" ht="15.75">
      <c r="A120" s="338">
        <v>43</v>
      </c>
      <c r="B120" s="361" t="s">
        <v>311</v>
      </c>
      <c r="C120" s="99" t="s">
        <v>229</v>
      </c>
      <c r="D120" s="99" t="s">
        <v>374</v>
      </c>
      <c r="E120" s="647" t="s">
        <v>777</v>
      </c>
      <c r="F120" s="648" t="str">
        <f>F110</f>
        <v>xxx</v>
      </c>
    </row>
    <row r="121" spans="1:7" ht="15.75">
      <c r="A121" s="338">
        <v>44</v>
      </c>
      <c r="B121" s="361" t="s">
        <v>157</v>
      </c>
      <c r="C121" s="99" t="s">
        <v>232</v>
      </c>
      <c r="D121" s="369" t="s">
        <v>335</v>
      </c>
      <c r="E121" s="675" t="s">
        <v>777</v>
      </c>
      <c r="F121" s="668" t="s">
        <v>777</v>
      </c>
    </row>
    <row r="122" spans="1:7" ht="15.75">
      <c r="A122" s="196">
        <v>45</v>
      </c>
      <c r="B122" s="381" t="s">
        <v>539</v>
      </c>
      <c r="C122" s="99" t="s">
        <v>233</v>
      </c>
      <c r="D122" s="369" t="s">
        <v>335</v>
      </c>
      <c r="E122" s="675" t="s">
        <v>777</v>
      </c>
      <c r="F122" s="668" t="s">
        <v>777</v>
      </c>
    </row>
    <row r="123" spans="1:7" ht="15.75">
      <c r="A123" s="338">
        <v>46</v>
      </c>
      <c r="B123" s="485" t="s">
        <v>196</v>
      </c>
      <c r="C123" s="373" t="s">
        <v>159</v>
      </c>
      <c r="D123" s="99" t="s">
        <v>374</v>
      </c>
      <c r="E123" s="676" t="s">
        <v>777</v>
      </c>
      <c r="F123" s="677" t="s">
        <v>777</v>
      </c>
    </row>
    <row r="124" spans="1:7" ht="15.75">
      <c r="A124" s="338">
        <v>47</v>
      </c>
      <c r="B124" s="486" t="s">
        <v>194</v>
      </c>
      <c r="C124" s="374" t="s">
        <v>87</v>
      </c>
      <c r="D124" s="368" t="s">
        <v>374</v>
      </c>
      <c r="E124" s="678" t="s">
        <v>777</v>
      </c>
      <c r="F124" s="679" t="s">
        <v>777</v>
      </c>
    </row>
    <row r="125" spans="1:7" ht="16.5" thickBot="1">
      <c r="A125" s="382">
        <v>48</v>
      </c>
      <c r="B125" s="487" t="s">
        <v>195</v>
      </c>
      <c r="C125" s="383" t="s">
        <v>168</v>
      </c>
      <c r="D125" s="384" t="s">
        <v>374</v>
      </c>
      <c r="E125" s="680" t="s">
        <v>777</v>
      </c>
      <c r="F125" s="681" t="s">
        <v>777</v>
      </c>
    </row>
    <row r="126" spans="1:7" ht="13.5" thickTop="1"/>
    <row r="127" spans="1:7" ht="13.5" thickBot="1"/>
    <row r="128" spans="1:7" ht="32.25" customHeight="1" thickTop="1">
      <c r="A128" s="784" t="s">
        <v>0</v>
      </c>
      <c r="B128" s="788">
        <f>B5</f>
        <v>7.2023000000000001</v>
      </c>
      <c r="C128" s="780" t="s">
        <v>42</v>
      </c>
      <c r="D128" s="782" t="s">
        <v>14</v>
      </c>
      <c r="E128" s="324" t="s">
        <v>332</v>
      </c>
      <c r="F128" s="325" t="s">
        <v>333</v>
      </c>
    </row>
    <row r="129" spans="1:6" ht="15.75">
      <c r="A129" s="785"/>
      <c r="B129" s="789"/>
      <c r="C129" s="781"/>
      <c r="D129" s="783"/>
      <c r="E129" s="326" t="str">
        <f>E6</f>
        <v>07.2022-06.2023</v>
      </c>
      <c r="F129" s="437">
        <f>$B$5</f>
        <v>7.2023000000000001</v>
      </c>
    </row>
    <row r="130" spans="1:6">
      <c r="A130" s="327">
        <v>1</v>
      </c>
      <c r="B130" s="328">
        <v>2</v>
      </c>
      <c r="C130" s="329">
        <v>3</v>
      </c>
      <c r="D130" s="329">
        <v>4</v>
      </c>
      <c r="E130" s="330">
        <v>5</v>
      </c>
      <c r="F130" s="438">
        <v>6</v>
      </c>
    </row>
    <row r="131" spans="1:6" ht="15">
      <c r="A131" s="496">
        <v>1</v>
      </c>
      <c r="B131" s="494" t="s">
        <v>710</v>
      </c>
      <c r="C131" s="111"/>
      <c r="D131" s="310" t="s">
        <v>708</v>
      </c>
      <c r="E131" s="289" t="s">
        <v>777</v>
      </c>
      <c r="F131" s="497" t="s">
        <v>777</v>
      </c>
    </row>
    <row r="132" spans="1:6" ht="15">
      <c r="A132" s="496">
        <v>2</v>
      </c>
      <c r="B132" s="494" t="s">
        <v>712</v>
      </c>
      <c r="C132" s="111"/>
      <c r="D132" s="310" t="s">
        <v>708</v>
      </c>
      <c r="E132" s="286" t="s">
        <v>777</v>
      </c>
      <c r="F132" s="461" t="s">
        <v>777</v>
      </c>
    </row>
    <row r="133" spans="1:6" ht="16.5" thickBot="1">
      <c r="A133" s="498">
        <v>3</v>
      </c>
      <c r="B133" s="499" t="s">
        <v>711</v>
      </c>
      <c r="C133" s="392"/>
      <c r="D133" s="462" t="s">
        <v>708</v>
      </c>
      <c r="E133" s="500" t="s">
        <v>777</v>
      </c>
      <c r="F133" s="501" t="s">
        <v>777</v>
      </c>
    </row>
    <row r="134" spans="1:6" ht="14.25" thickTop="1">
      <c r="A134" s="457"/>
      <c r="B134" s="483"/>
      <c r="C134" s="459"/>
      <c r="D134" s="459"/>
      <c r="E134" s="459"/>
    </row>
    <row r="135" spans="1:6" ht="13.5">
      <c r="A135" s="457"/>
      <c r="B135" s="483"/>
      <c r="C135" s="459"/>
      <c r="D135" s="459"/>
      <c r="E135" s="459"/>
    </row>
    <row r="136" spans="1:6" ht="13.5">
      <c r="A136" s="457"/>
      <c r="B136" s="483"/>
      <c r="C136" s="459"/>
      <c r="D136" s="459"/>
      <c r="E136" s="459"/>
    </row>
    <row r="137" spans="1:6">
      <c r="F137" s="682"/>
    </row>
    <row r="138" spans="1:6" ht="15.75">
      <c r="A138" s="221" t="s">
        <v>770</v>
      </c>
      <c r="B138" s="375"/>
      <c r="C138" s="376" t="str">
        <f>Разходи!$E$91</f>
        <v>Изп. директор:</v>
      </c>
      <c r="D138" s="376"/>
      <c r="E138" s="376"/>
      <c r="F138" s="376"/>
    </row>
    <row r="139" spans="1:6">
      <c r="B139" s="576" t="s">
        <v>771</v>
      </c>
      <c r="C139" s="376"/>
      <c r="D139" s="777" t="str">
        <f>Разходи!$F$93</f>
        <v xml:space="preserve"> / С.Желев /</v>
      </c>
      <c r="E139" s="777"/>
      <c r="F139" s="777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0" activePane="bottomLeft" state="frozen"/>
      <selection pane="bottomLeft" activeCell="E62" sqref="E62"/>
    </sheetView>
  </sheetViews>
  <sheetFormatPr defaultColWidth="0" defaultRowHeight="12.75" zeroHeight="1"/>
  <cols>
    <col min="1" max="1" width="4.42578125" style="273" customWidth="1"/>
    <col min="2" max="2" width="59" style="273" customWidth="1"/>
    <col min="3" max="3" width="7.5703125" style="273" bestFit="1" customWidth="1"/>
    <col min="4" max="4" width="10.5703125" style="273" customWidth="1"/>
    <col min="5" max="5" width="12.85546875" style="273" customWidth="1"/>
    <col min="6" max="6" width="9.140625" style="273" customWidth="1"/>
    <col min="7" max="16384" width="0" style="273" hidden="1"/>
  </cols>
  <sheetData>
    <row r="1" spans="1:6" ht="18.75">
      <c r="A1" s="271"/>
      <c r="B1" s="790">
        <v>5</v>
      </c>
      <c r="C1" s="790"/>
      <c r="D1" s="272"/>
      <c r="E1" s="124" t="s">
        <v>681</v>
      </c>
    </row>
    <row r="2" spans="1:6" ht="15.75">
      <c r="A2" s="274"/>
      <c r="B2" s="791" t="s">
        <v>203</v>
      </c>
      <c r="C2" s="791"/>
      <c r="D2" s="274"/>
      <c r="E2" s="274"/>
    </row>
    <row r="3" spans="1:6">
      <c r="A3" s="275"/>
      <c r="B3" s="792" t="str">
        <f>'ТИП-ПРОИЗ'!$B$3:$C$3</f>
        <v>"Топлофикация- Русе" АД</v>
      </c>
      <c r="C3" s="792"/>
      <c r="D3" s="276"/>
      <c r="E3" s="276"/>
    </row>
    <row r="4" spans="1:6" ht="13.5" thickBot="1">
      <c r="A4" s="275"/>
      <c r="B4" s="275"/>
      <c r="C4" s="275"/>
      <c r="D4" s="276"/>
      <c r="E4" s="276"/>
    </row>
    <row r="5" spans="1:6" ht="13.5" thickTop="1">
      <c r="A5" s="802" t="s">
        <v>37</v>
      </c>
      <c r="B5" s="804" t="s">
        <v>328</v>
      </c>
      <c r="C5" s="806" t="s">
        <v>2</v>
      </c>
      <c r="D5" s="277" t="s">
        <v>332</v>
      </c>
      <c r="E5" s="278" t="s">
        <v>333</v>
      </c>
    </row>
    <row r="6" spans="1:6">
      <c r="A6" s="803"/>
      <c r="B6" s="805"/>
      <c r="C6" s="807"/>
      <c r="D6" s="578" t="str">
        <f>'ТИП-ПРОИЗ'!E6</f>
        <v>07.2022-06.2023</v>
      </c>
      <c r="E6" s="563">
        <f>'ТИП-ПРОИЗ'!F6</f>
        <v>7.2023000000000001</v>
      </c>
    </row>
    <row r="7" spans="1:6" ht="15.75">
      <c r="A7" s="279">
        <v>1</v>
      </c>
      <c r="B7" s="280" t="s">
        <v>382</v>
      </c>
      <c r="C7" s="281" t="s">
        <v>70</v>
      </c>
      <c r="D7" s="282" t="s">
        <v>777</v>
      </c>
      <c r="E7" s="440" t="s">
        <v>777</v>
      </c>
      <c r="F7" s="283"/>
    </row>
    <row r="8" spans="1:6">
      <c r="A8" s="284">
        <v>2</v>
      </c>
      <c r="B8" s="285" t="s">
        <v>184</v>
      </c>
      <c r="C8" s="281" t="s">
        <v>70</v>
      </c>
      <c r="D8" s="56" t="s">
        <v>777</v>
      </c>
      <c r="E8" s="57" t="s">
        <v>777</v>
      </c>
      <c r="F8" s="283"/>
    </row>
    <row r="9" spans="1:6">
      <c r="A9" s="279">
        <v>3</v>
      </c>
      <c r="B9" s="287" t="s">
        <v>181</v>
      </c>
      <c r="C9" s="281" t="s">
        <v>70</v>
      </c>
      <c r="D9" s="56" t="s">
        <v>777</v>
      </c>
      <c r="E9" s="57" t="s">
        <v>777</v>
      </c>
      <c r="F9" s="283"/>
    </row>
    <row r="10" spans="1:6">
      <c r="A10" s="284">
        <v>4</v>
      </c>
      <c r="B10" s="288" t="s">
        <v>180</v>
      </c>
      <c r="C10" s="281" t="s">
        <v>70</v>
      </c>
      <c r="D10" s="58" t="s">
        <v>777</v>
      </c>
      <c r="E10" s="441" t="s">
        <v>777</v>
      </c>
    </row>
    <row r="11" spans="1:6">
      <c r="A11" s="279">
        <v>5</v>
      </c>
      <c r="B11" s="288" t="s">
        <v>180</v>
      </c>
      <c r="C11" s="289" t="s">
        <v>7</v>
      </c>
      <c r="D11" s="290" t="s">
        <v>777</v>
      </c>
      <c r="E11" s="304" t="s">
        <v>777</v>
      </c>
    </row>
    <row r="12" spans="1:6">
      <c r="A12" s="284">
        <v>6</v>
      </c>
      <c r="B12" s="288" t="s">
        <v>38</v>
      </c>
      <c r="C12" s="281" t="s">
        <v>70</v>
      </c>
      <c r="D12" s="291" t="s">
        <v>777</v>
      </c>
      <c r="E12" s="442" t="s">
        <v>777</v>
      </c>
    </row>
    <row r="13" spans="1:6" ht="13.5">
      <c r="A13" s="279">
        <v>7</v>
      </c>
      <c r="B13" s="292" t="s">
        <v>337</v>
      </c>
      <c r="C13" s="281" t="s">
        <v>335</v>
      </c>
      <c r="D13" s="293" t="s">
        <v>777</v>
      </c>
      <c r="E13" s="294" t="s">
        <v>777</v>
      </c>
    </row>
    <row r="14" spans="1:6">
      <c r="A14" s="284">
        <v>8</v>
      </c>
      <c r="B14" s="288" t="s">
        <v>528</v>
      </c>
      <c r="C14" s="281" t="s">
        <v>335</v>
      </c>
      <c r="D14" s="293">
        <f>SUM(D15:D16)</f>
        <v>0</v>
      </c>
      <c r="E14" s="294">
        <f>SUM(E15:E16)</f>
        <v>0</v>
      </c>
    </row>
    <row r="15" spans="1:6">
      <c r="A15" s="279">
        <v>9</v>
      </c>
      <c r="B15" s="288" t="s">
        <v>336</v>
      </c>
      <c r="C15" s="281" t="s">
        <v>335</v>
      </c>
      <c r="D15" s="293" t="str">
        <f>Разходи!E9</f>
        <v>xxx</v>
      </c>
      <c r="E15" s="294" t="str">
        <f>Разходи!H9</f>
        <v>xxx</v>
      </c>
    </row>
    <row r="16" spans="1:6">
      <c r="A16" s="284">
        <v>10</v>
      </c>
      <c r="B16" s="288" t="s">
        <v>542</v>
      </c>
      <c r="C16" s="281" t="s">
        <v>335</v>
      </c>
      <c r="D16" s="293">
        <f>SUM(D17:D18)</f>
        <v>0</v>
      </c>
      <c r="E16" s="294">
        <f>SUM(E17:E18)</f>
        <v>0</v>
      </c>
    </row>
    <row r="17" spans="1:6">
      <c r="A17" s="279">
        <v>11</v>
      </c>
      <c r="B17" s="288" t="s">
        <v>338</v>
      </c>
      <c r="C17" s="281" t="s">
        <v>335</v>
      </c>
      <c r="D17" s="293" t="str">
        <f>Разходи!E11</f>
        <v>xxx</v>
      </c>
      <c r="E17" s="294" t="str">
        <f>Разходи!H11</f>
        <v>xxx</v>
      </c>
    </row>
    <row r="18" spans="1:6">
      <c r="A18" s="284">
        <v>12</v>
      </c>
      <c r="B18" s="288" t="s">
        <v>530</v>
      </c>
      <c r="C18" s="281" t="s">
        <v>335</v>
      </c>
      <c r="D18" s="293" t="str">
        <f>Разходи!E61</f>
        <v>xxx</v>
      </c>
      <c r="E18" s="294" t="str">
        <f>Разходи!H61</f>
        <v>xxx</v>
      </c>
    </row>
    <row r="19" spans="1:6">
      <c r="A19" s="279">
        <v>13</v>
      </c>
      <c r="B19" s="288" t="s">
        <v>461</v>
      </c>
      <c r="C19" s="281" t="s">
        <v>335</v>
      </c>
      <c r="D19" s="293" t="s">
        <v>777</v>
      </c>
      <c r="E19" s="294" t="s">
        <v>777</v>
      </c>
    </row>
    <row r="20" spans="1:6" ht="13.5">
      <c r="A20" s="284">
        <v>14</v>
      </c>
      <c r="B20" s="295" t="s">
        <v>326</v>
      </c>
      <c r="C20" s="281" t="s">
        <v>199</v>
      </c>
      <c r="D20" s="296" t="str">
        <f>'ТИП-ПРОИЗ'!E124</f>
        <v>xxx</v>
      </c>
      <c r="E20" s="443" t="str">
        <f>'ТИП-ПРОИЗ'!F124</f>
        <v>xxx</v>
      </c>
      <c r="F20" s="283"/>
    </row>
    <row r="21" spans="1:6">
      <c r="A21" s="279">
        <v>15</v>
      </c>
      <c r="B21" s="297" t="s">
        <v>529</v>
      </c>
      <c r="C21" s="281" t="s">
        <v>199</v>
      </c>
      <c r="D21" s="298" t="s">
        <v>777</v>
      </c>
      <c r="E21" s="444" t="s">
        <v>777</v>
      </c>
      <c r="F21" s="283"/>
    </row>
    <row r="22" spans="1:6">
      <c r="A22" s="284">
        <v>16</v>
      </c>
      <c r="B22" s="297" t="s">
        <v>705</v>
      </c>
      <c r="C22" s="281" t="s">
        <v>199</v>
      </c>
      <c r="D22" s="298" t="s">
        <v>777</v>
      </c>
      <c r="E22" s="444" t="s">
        <v>777</v>
      </c>
      <c r="F22" s="283"/>
    </row>
    <row r="23" spans="1:6" ht="15.75">
      <c r="A23" s="279">
        <v>17</v>
      </c>
      <c r="B23" s="455" t="s">
        <v>183</v>
      </c>
      <c r="C23" s="281" t="s">
        <v>199</v>
      </c>
      <c r="D23" s="299" t="s">
        <v>777</v>
      </c>
      <c r="E23" s="300" t="s">
        <v>777</v>
      </c>
    </row>
    <row r="24" spans="1:6" ht="13.5" thickBot="1">
      <c r="A24" s="445">
        <v>18</v>
      </c>
      <c r="B24" s="446" t="s">
        <v>540</v>
      </c>
      <c r="C24" s="447" t="s">
        <v>96</v>
      </c>
      <c r="D24" s="448" t="s">
        <v>777</v>
      </c>
      <c r="E24" s="449" t="s">
        <v>777</v>
      </c>
    </row>
    <row r="25" spans="1:6" ht="13.5" thickTop="1">
      <c r="A25" s="275"/>
      <c r="B25" s="275"/>
      <c r="C25" s="275"/>
      <c r="D25" s="276"/>
      <c r="E25" s="276"/>
    </row>
    <row r="26" spans="1:6" ht="13.5" thickBot="1">
      <c r="A26" s="275"/>
      <c r="B26" s="275"/>
      <c r="C26" s="275"/>
      <c r="D26" s="276"/>
      <c r="E26" s="276"/>
    </row>
    <row r="27" spans="1:6" ht="13.5" customHeight="1" thickTop="1">
      <c r="A27" s="796" t="s">
        <v>37</v>
      </c>
      <c r="B27" s="794" t="s">
        <v>327</v>
      </c>
      <c r="C27" s="798" t="s">
        <v>2</v>
      </c>
      <c r="D27" s="566" t="s">
        <v>332</v>
      </c>
      <c r="E27" s="278" t="s">
        <v>333</v>
      </c>
    </row>
    <row r="28" spans="1:6" ht="13.5" customHeight="1">
      <c r="A28" s="797"/>
      <c r="B28" s="795"/>
      <c r="C28" s="799"/>
      <c r="D28" s="579" t="str">
        <f>D6</f>
        <v>07.2022-06.2023</v>
      </c>
      <c r="E28" s="563">
        <f>E6</f>
        <v>7.2023000000000001</v>
      </c>
    </row>
    <row r="29" spans="1:6">
      <c r="A29" s="301">
        <v>1</v>
      </c>
      <c r="B29" s="302">
        <v>2</v>
      </c>
      <c r="C29" s="303">
        <v>3</v>
      </c>
      <c r="D29" s="564">
        <v>5</v>
      </c>
      <c r="E29" s="565">
        <v>8</v>
      </c>
    </row>
    <row r="30" spans="1:6" ht="15.75">
      <c r="A30" s="284">
        <v>1</v>
      </c>
      <c r="B30" s="456" t="s">
        <v>330</v>
      </c>
      <c r="C30" s="281" t="s">
        <v>70</v>
      </c>
      <c r="D30" s="80" t="s">
        <v>777</v>
      </c>
      <c r="E30" s="81" t="s">
        <v>777</v>
      </c>
    </row>
    <row r="31" spans="1:6">
      <c r="A31" s="284">
        <v>2</v>
      </c>
      <c r="B31" s="288" t="s">
        <v>180</v>
      </c>
      <c r="C31" s="281" t="s">
        <v>70</v>
      </c>
      <c r="D31" s="56" t="s">
        <v>777</v>
      </c>
      <c r="E31" s="57" t="s">
        <v>777</v>
      </c>
      <c r="F31" s="283"/>
    </row>
    <row r="32" spans="1:6">
      <c r="A32" s="284">
        <v>3</v>
      </c>
      <c r="B32" s="288" t="s">
        <v>180</v>
      </c>
      <c r="C32" s="289" t="s">
        <v>7</v>
      </c>
      <c r="D32" s="290" t="s">
        <v>777</v>
      </c>
      <c r="E32" s="304" t="s">
        <v>777</v>
      </c>
    </row>
    <row r="33" spans="1:6">
      <c r="A33" s="284">
        <v>4</v>
      </c>
      <c r="B33" s="288" t="s">
        <v>331</v>
      </c>
      <c r="C33" s="281" t="s">
        <v>70</v>
      </c>
      <c r="D33" s="305" t="s">
        <v>777</v>
      </c>
      <c r="E33" s="306" t="s">
        <v>777</v>
      </c>
      <c r="F33" s="283"/>
    </row>
    <row r="34" spans="1:6">
      <c r="A34" s="284">
        <v>5</v>
      </c>
      <c r="B34" s="307" t="s">
        <v>339</v>
      </c>
      <c r="C34" s="281" t="s">
        <v>335</v>
      </c>
      <c r="D34" s="293" t="s">
        <v>777</v>
      </c>
      <c r="E34" s="294" t="s">
        <v>777</v>
      </c>
      <c r="F34" s="283"/>
    </row>
    <row r="35" spans="1:6">
      <c r="A35" s="284">
        <v>6</v>
      </c>
      <c r="B35" s="288" t="s">
        <v>340</v>
      </c>
      <c r="C35" s="281" t="s">
        <v>335</v>
      </c>
      <c r="D35" s="293">
        <f>SUM(D36:D37)</f>
        <v>0</v>
      </c>
      <c r="E35" s="294">
        <f>SUM(E36:E37)</f>
        <v>0</v>
      </c>
      <c r="F35" s="283"/>
    </row>
    <row r="36" spans="1:6">
      <c r="A36" s="284">
        <v>7</v>
      </c>
      <c r="B36" s="288" t="s">
        <v>341</v>
      </c>
      <c r="C36" s="281" t="s">
        <v>335</v>
      </c>
      <c r="D36" s="56"/>
      <c r="E36" s="57"/>
      <c r="F36" s="283"/>
    </row>
    <row r="37" spans="1:6">
      <c r="A37" s="284">
        <v>8</v>
      </c>
      <c r="B37" s="288" t="s">
        <v>541</v>
      </c>
      <c r="C37" s="281" t="s">
        <v>335</v>
      </c>
      <c r="D37" s="293">
        <f>SUM(D38:D39)</f>
        <v>0</v>
      </c>
      <c r="E37" s="294">
        <f>SUM(E38:E39)</f>
        <v>0</v>
      </c>
      <c r="F37" s="283"/>
    </row>
    <row r="38" spans="1:6">
      <c r="A38" s="284">
        <v>9</v>
      </c>
      <c r="B38" s="288" t="s">
        <v>342</v>
      </c>
      <c r="C38" s="281" t="s">
        <v>335</v>
      </c>
      <c r="D38" s="293"/>
      <c r="E38" s="294"/>
      <c r="F38" s="283"/>
    </row>
    <row r="39" spans="1:6">
      <c r="A39" s="284">
        <v>10</v>
      </c>
      <c r="B39" s="288" t="s">
        <v>543</v>
      </c>
      <c r="C39" s="281" t="s">
        <v>335</v>
      </c>
      <c r="D39" s="293"/>
      <c r="E39" s="294"/>
      <c r="F39" s="283"/>
    </row>
    <row r="40" spans="1:6">
      <c r="A40" s="284">
        <v>11</v>
      </c>
      <c r="B40" s="288" t="s">
        <v>462</v>
      </c>
      <c r="C40" s="281" t="s">
        <v>335</v>
      </c>
      <c r="D40" s="293" t="s">
        <v>777</v>
      </c>
      <c r="E40" s="294" t="s">
        <v>777</v>
      </c>
      <c r="F40" s="283"/>
    </row>
    <row r="41" spans="1:6" ht="13.5">
      <c r="A41" s="284">
        <v>12</v>
      </c>
      <c r="B41" s="295" t="s">
        <v>324</v>
      </c>
      <c r="C41" s="281" t="s">
        <v>199</v>
      </c>
      <c r="D41" s="298" t="str">
        <f>'ТИП-ПРОИЗ'!E125</f>
        <v>xxx</v>
      </c>
      <c r="E41" s="444" t="str">
        <f>'ТИП-ПРОИЗ'!F125</f>
        <v>xxx</v>
      </c>
      <c r="F41" s="283"/>
    </row>
    <row r="42" spans="1:6">
      <c r="A42" s="284">
        <v>13</v>
      </c>
      <c r="B42" s="297" t="s">
        <v>325</v>
      </c>
      <c r="C42" s="281" t="s">
        <v>199</v>
      </c>
      <c r="D42" s="298" t="s">
        <v>777</v>
      </c>
      <c r="E42" s="444" t="s">
        <v>777</v>
      </c>
      <c r="F42" s="283"/>
    </row>
    <row r="43" spans="1:6">
      <c r="A43" s="284">
        <v>14</v>
      </c>
      <c r="B43" s="297" t="s">
        <v>706</v>
      </c>
      <c r="C43" s="281" t="s">
        <v>199</v>
      </c>
      <c r="D43" s="298" t="s">
        <v>777</v>
      </c>
      <c r="E43" s="444" t="s">
        <v>777</v>
      </c>
      <c r="F43" s="283"/>
    </row>
    <row r="44" spans="1:6" ht="15.75">
      <c r="A44" s="284">
        <v>15</v>
      </c>
      <c r="B44" s="455" t="s">
        <v>182</v>
      </c>
      <c r="C44" s="281" t="s">
        <v>199</v>
      </c>
      <c r="D44" s="308" t="s">
        <v>777</v>
      </c>
      <c r="E44" s="309" t="s">
        <v>777</v>
      </c>
      <c r="F44" s="283"/>
    </row>
    <row r="45" spans="1:6" ht="13.5" thickBot="1">
      <c r="A45" s="445">
        <v>16</v>
      </c>
      <c r="B45" s="446" t="s">
        <v>334</v>
      </c>
      <c r="C45" s="447" t="s">
        <v>96</v>
      </c>
      <c r="D45" s="448" t="s">
        <v>777</v>
      </c>
      <c r="E45" s="449" t="s">
        <v>777</v>
      </c>
    </row>
    <row r="46" spans="1:6" s="114" customFormat="1" ht="13.5" thickTop="1"/>
    <row r="47" spans="1:6" s="114" customFormat="1" ht="13.5" thickBot="1"/>
    <row r="48" spans="1:6" ht="13.5" thickTop="1">
      <c r="A48" s="808" t="s">
        <v>37</v>
      </c>
      <c r="B48" s="810" t="s">
        <v>709</v>
      </c>
      <c r="C48" s="806" t="s">
        <v>2</v>
      </c>
      <c r="D48" s="277" t="s">
        <v>332</v>
      </c>
      <c r="E48" s="278" t="s">
        <v>333</v>
      </c>
    </row>
    <row r="49" spans="1:5">
      <c r="A49" s="809"/>
      <c r="B49" s="811"/>
      <c r="C49" s="807"/>
      <c r="D49" s="578" t="str">
        <f>D6</f>
        <v>07.2022-06.2023</v>
      </c>
      <c r="E49" s="439">
        <f>E6</f>
        <v>7.2023000000000001</v>
      </c>
    </row>
    <row r="50" spans="1:5" ht="13.5">
      <c r="A50" s="471">
        <v>1</v>
      </c>
      <c r="B50" s="467" t="s">
        <v>201</v>
      </c>
      <c r="C50" s="310" t="s">
        <v>329</v>
      </c>
      <c r="D50" s="311">
        <f>SUM(D51,D54)</f>
        <v>0</v>
      </c>
      <c r="E50" s="460">
        <f>SUM(E51,E54)</f>
        <v>0</v>
      </c>
    </row>
    <row r="51" spans="1:5" ht="13.5">
      <c r="A51" s="472">
        <v>2</v>
      </c>
      <c r="B51" s="468" t="s">
        <v>202</v>
      </c>
      <c r="C51" s="310" t="s">
        <v>329</v>
      </c>
      <c r="D51" s="293">
        <f>SUM(D52:D53)</f>
        <v>0</v>
      </c>
      <c r="E51" s="294">
        <f>SUM(E52:E53)</f>
        <v>0</v>
      </c>
    </row>
    <row r="52" spans="1:5">
      <c r="A52" s="471">
        <v>3</v>
      </c>
      <c r="B52" s="469" t="s">
        <v>185</v>
      </c>
      <c r="C52" s="310" t="s">
        <v>329</v>
      </c>
      <c r="D52" s="286"/>
      <c r="E52" s="461"/>
    </row>
    <row r="53" spans="1:5">
      <c r="A53" s="472">
        <v>4</v>
      </c>
      <c r="B53" s="469" t="s">
        <v>186</v>
      </c>
      <c r="C53" s="310" t="s">
        <v>329</v>
      </c>
      <c r="D53" s="286"/>
      <c r="E53" s="461"/>
    </row>
    <row r="54" spans="1:5" ht="13.5">
      <c r="A54" s="471">
        <v>5</v>
      </c>
      <c r="B54" s="468" t="s">
        <v>200</v>
      </c>
      <c r="C54" s="310" t="s">
        <v>329</v>
      </c>
      <c r="D54" s="293">
        <f>SUM(D55:D56)</f>
        <v>0</v>
      </c>
      <c r="E54" s="294">
        <f>SUM(E55:E56)</f>
        <v>0</v>
      </c>
    </row>
    <row r="55" spans="1:5">
      <c r="A55" s="472">
        <v>6</v>
      </c>
      <c r="B55" s="469" t="s">
        <v>185</v>
      </c>
      <c r="C55" s="310" t="s">
        <v>329</v>
      </c>
      <c r="D55" s="286"/>
      <c r="E55" s="461"/>
    </row>
    <row r="56" spans="1:5">
      <c r="A56" s="473">
        <v>7</v>
      </c>
      <c r="B56" s="470" t="s">
        <v>186</v>
      </c>
      <c r="C56" s="463" t="s">
        <v>329</v>
      </c>
      <c r="D56" s="464"/>
      <c r="E56" s="465"/>
    </row>
    <row r="57" spans="1:5" ht="13.5" thickBot="1">
      <c r="A57" s="474">
        <v>8</v>
      </c>
      <c r="B57" s="502" t="s">
        <v>707</v>
      </c>
      <c r="C57" s="462" t="s">
        <v>708</v>
      </c>
      <c r="D57" s="462" t="str">
        <f>'ТИП-ПРОИЗ'!E132</f>
        <v>xxx</v>
      </c>
      <c r="E57" s="466" t="str">
        <f>'ТИП-ПРОИЗ'!F132</f>
        <v>xxx</v>
      </c>
    </row>
    <row r="58" spans="1:5" ht="13.5" thickTop="1">
      <c r="A58" s="457"/>
      <c r="B58" s="458"/>
      <c r="C58" s="459"/>
      <c r="D58" s="459"/>
      <c r="E58" s="459"/>
    </row>
    <row r="59" spans="1:5" ht="13.5" thickBot="1"/>
    <row r="60" spans="1:5" ht="13.5" thickTop="1">
      <c r="A60" s="800" t="s">
        <v>40</v>
      </c>
      <c r="B60" s="475" t="s">
        <v>187</v>
      </c>
      <c r="C60" s="476" t="s">
        <v>3</v>
      </c>
      <c r="D60" s="477">
        <f>SUM('ТИП-ПРОИЗ'!E122,Разходи!E8)</f>
        <v>0</v>
      </c>
      <c r="E60" s="478">
        <f>SUM('ТИП-ПРОИЗ'!F122,Разходи!H8)</f>
        <v>0</v>
      </c>
    </row>
    <row r="61" spans="1:5" ht="13.5" thickBot="1">
      <c r="A61" s="801"/>
      <c r="B61" s="479" t="s">
        <v>188</v>
      </c>
      <c r="C61" s="480" t="s">
        <v>3</v>
      </c>
      <c r="D61" s="481" t="s">
        <v>777</v>
      </c>
      <c r="E61" s="482" t="s">
        <v>777</v>
      </c>
    </row>
    <row r="62" spans="1:5" ht="13.5" thickTop="1">
      <c r="A62" s="312"/>
      <c r="B62" s="313"/>
      <c r="C62" s="313"/>
      <c r="D62" s="313"/>
      <c r="E62" s="313"/>
    </row>
    <row r="63" spans="1:5">
      <c r="A63" s="313"/>
      <c r="B63" s="313"/>
      <c r="C63" s="313"/>
      <c r="D63" s="313"/>
      <c r="E63" s="313"/>
    </row>
    <row r="64" spans="1:5">
      <c r="A64" s="313"/>
      <c r="B64" s="313"/>
      <c r="C64" s="313"/>
      <c r="D64" s="313"/>
      <c r="E64" s="313"/>
    </row>
    <row r="65" spans="1:5">
      <c r="A65" s="313"/>
      <c r="B65" s="313"/>
      <c r="C65" s="313"/>
      <c r="D65" s="313"/>
      <c r="E65" s="313"/>
    </row>
    <row r="66" spans="1:5" ht="15.75">
      <c r="A66" s="314" t="str">
        <f>'ТИП-ПРОИЗ'!A138</f>
        <v>Ръководител отдел БРП:</v>
      </c>
      <c r="B66" s="315"/>
      <c r="C66" s="273" t="str">
        <f>'ТИП-ПРОИЗ'!C138</f>
        <v>Изп. директор:</v>
      </c>
      <c r="D66" s="316"/>
      <c r="E66" s="316"/>
    </row>
    <row r="67" spans="1:5">
      <c r="A67" s="314"/>
      <c r="B67" s="317" t="str">
        <f>'ТИП-ПРОИЗ'!B139</f>
        <v>/ Т.Генджев /</v>
      </c>
      <c r="D67" s="793" t="str">
        <f>Разходи!$F$93</f>
        <v xml:space="preserve"> / С.Желев /</v>
      </c>
      <c r="E67" s="793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A27:A28"/>
    <mergeCell ref="C27:C28"/>
    <mergeCell ref="A60:A61"/>
    <mergeCell ref="A5:A6"/>
    <mergeCell ref="B5:B6"/>
    <mergeCell ref="C5:C6"/>
    <mergeCell ref="A48:A49"/>
    <mergeCell ref="B48:B49"/>
    <mergeCell ref="C48:C49"/>
    <mergeCell ref="B1:C1"/>
    <mergeCell ref="B2:C2"/>
    <mergeCell ref="B3:C3"/>
    <mergeCell ref="D67:E67"/>
    <mergeCell ref="B27:B28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54:E54" formulaRange="1"/>
    <ignoredError sqref="D20:E20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topLeftCell="A31" zoomScale="110" zoomScaleNormal="110" workbookViewId="0">
      <selection activeCell="G17" sqref="G17"/>
    </sheetView>
  </sheetViews>
  <sheetFormatPr defaultColWidth="0" defaultRowHeight="0" customHeight="1" zeroHeight="1"/>
  <cols>
    <col min="1" max="1" width="5.140625" style="535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06"/>
      <c r="B1" s="812">
        <v>6</v>
      </c>
      <c r="C1" s="812"/>
      <c r="D1" s="507"/>
      <c r="E1" s="507"/>
      <c r="F1" s="98" t="s">
        <v>682</v>
      </c>
    </row>
    <row r="2" spans="1:58" ht="14.25" customHeight="1">
      <c r="A2" s="507"/>
      <c r="B2" s="506"/>
      <c r="C2" s="507"/>
      <c r="D2" s="507"/>
      <c r="E2" s="507"/>
      <c r="F2" s="507"/>
    </row>
    <row r="3" spans="1:58" ht="14.25" customHeight="1">
      <c r="A3" s="508"/>
      <c r="B3" s="813" t="s">
        <v>189</v>
      </c>
      <c r="C3" s="813"/>
      <c r="D3" s="509"/>
      <c r="E3" s="601"/>
      <c r="F3" s="601"/>
    </row>
    <row r="4" spans="1:58" ht="14.25" customHeight="1">
      <c r="A4" s="510"/>
      <c r="B4" s="814" t="str">
        <f>'ТИП-ПРОИЗ'!$B$3:$C$3</f>
        <v>"Топлофикация- Русе" АД</v>
      </c>
      <c r="C4" s="814"/>
      <c r="D4" s="510"/>
      <c r="E4" s="510"/>
      <c r="F4" s="510"/>
    </row>
    <row r="5" spans="1:58" ht="14.25" customHeight="1" thickBot="1">
      <c r="A5" s="511"/>
      <c r="B5" s="512"/>
      <c r="C5" s="512"/>
      <c r="D5" s="512"/>
      <c r="E5" s="512"/>
      <c r="F5" s="512"/>
    </row>
    <row r="6" spans="1:58" ht="14.25" customHeight="1" thickTop="1" thickBot="1">
      <c r="A6" s="816" t="s">
        <v>0</v>
      </c>
      <c r="B6" s="818" t="s">
        <v>160</v>
      </c>
      <c r="C6" s="818" t="s">
        <v>42</v>
      </c>
      <c r="D6" s="818" t="s">
        <v>14</v>
      </c>
      <c r="E6" s="277" t="s">
        <v>332</v>
      </c>
      <c r="F6" s="278" t="s">
        <v>333</v>
      </c>
    </row>
    <row r="7" spans="1:58" ht="13.5" thickTop="1">
      <c r="A7" s="817"/>
      <c r="B7" s="819"/>
      <c r="C7" s="819"/>
      <c r="D7" s="819"/>
      <c r="E7" s="77" t="str">
        <f>'ТИП-ПРОИЗ'!E6</f>
        <v>07.2022-06.2023</v>
      </c>
      <c r="F7" s="567">
        <f>'ТИП-ПРОИЗ'!F6</f>
        <v>7.2023000000000001</v>
      </c>
    </row>
    <row r="8" spans="1:58" ht="13.5" customHeight="1">
      <c r="A8" s="513">
        <v>1</v>
      </c>
      <c r="B8" s="514">
        <v>2</v>
      </c>
      <c r="C8" s="514">
        <v>3</v>
      </c>
      <c r="D8" s="515">
        <v>4</v>
      </c>
      <c r="E8" s="514" t="s">
        <v>777</v>
      </c>
      <c r="F8" s="516" t="s">
        <v>777</v>
      </c>
      <c r="G8" s="517"/>
    </row>
    <row r="9" spans="1:58" ht="14.25" customHeight="1">
      <c r="A9" s="518">
        <v>1</v>
      </c>
      <c r="B9" s="519" t="s">
        <v>43</v>
      </c>
      <c r="C9" s="520" t="s">
        <v>44</v>
      </c>
      <c r="D9" s="495" t="s">
        <v>23</v>
      </c>
      <c r="E9" s="521" t="s">
        <v>777</v>
      </c>
      <c r="F9" s="522" t="s">
        <v>777</v>
      </c>
    </row>
    <row r="10" spans="1:58" ht="14.25" customHeight="1">
      <c r="A10" s="518">
        <v>2</v>
      </c>
      <c r="B10" s="519" t="s">
        <v>45</v>
      </c>
      <c r="C10" s="520" t="s">
        <v>212</v>
      </c>
      <c r="D10" s="495" t="s">
        <v>46</v>
      </c>
      <c r="E10" s="521" t="s">
        <v>777</v>
      </c>
      <c r="F10" s="522" t="s">
        <v>777</v>
      </c>
    </row>
    <row r="11" spans="1:58" ht="14.25" customHeight="1">
      <c r="A11" s="518">
        <v>3</v>
      </c>
      <c r="B11" s="519" t="s">
        <v>47</v>
      </c>
      <c r="C11" s="520" t="s">
        <v>48</v>
      </c>
      <c r="D11" s="495" t="s">
        <v>23</v>
      </c>
      <c r="E11" s="523" t="s">
        <v>777</v>
      </c>
      <c r="F11" s="523" t="s">
        <v>777</v>
      </c>
    </row>
    <row r="12" spans="1:58" ht="14.25" customHeight="1">
      <c r="A12" s="518">
        <v>4</v>
      </c>
      <c r="B12" s="519" t="s">
        <v>49</v>
      </c>
      <c r="C12" s="520" t="s">
        <v>50</v>
      </c>
      <c r="D12" s="495" t="s">
        <v>51</v>
      </c>
      <c r="E12" s="525" t="s">
        <v>777</v>
      </c>
      <c r="F12" s="522" t="s">
        <v>777</v>
      </c>
    </row>
    <row r="13" spans="1:58" ht="14.25" customHeight="1">
      <c r="A13" s="518">
        <v>5</v>
      </c>
      <c r="B13" s="519" t="s">
        <v>52</v>
      </c>
      <c r="C13" s="520" t="s">
        <v>53</v>
      </c>
      <c r="D13" s="495" t="s">
        <v>46</v>
      </c>
      <c r="E13" s="525" t="s">
        <v>777</v>
      </c>
      <c r="F13" s="522" t="s">
        <v>777</v>
      </c>
    </row>
    <row r="14" spans="1:58" ht="12.75" customHeight="1">
      <c r="A14" s="518">
        <v>6</v>
      </c>
      <c r="B14" s="519" t="s">
        <v>204</v>
      </c>
      <c r="C14" s="526" t="s">
        <v>219</v>
      </c>
      <c r="D14" s="495" t="s">
        <v>70</v>
      </c>
      <c r="E14" s="523" t="s">
        <v>777</v>
      </c>
      <c r="F14" s="524" t="s">
        <v>777</v>
      </c>
      <c r="H14" s="527"/>
      <c r="I14" s="527"/>
      <c r="J14" s="527"/>
      <c r="K14" s="527"/>
      <c r="L14" s="527"/>
      <c r="M14" s="527"/>
      <c r="N14" s="527"/>
      <c r="O14" s="527"/>
      <c r="P14" s="527"/>
      <c r="Q14" s="527"/>
      <c r="R14" s="527"/>
      <c r="S14" s="527"/>
      <c r="T14" s="527"/>
      <c r="U14" s="527"/>
      <c r="V14" s="527"/>
      <c r="W14" s="527"/>
      <c r="X14" s="527"/>
      <c r="Y14" s="527"/>
      <c r="Z14" s="527"/>
      <c r="AA14" s="527"/>
      <c r="AB14" s="527"/>
      <c r="AC14" s="527"/>
      <c r="AD14" s="527"/>
      <c r="AE14" s="527"/>
      <c r="AF14" s="527"/>
      <c r="AG14" s="527"/>
      <c r="AH14" s="527"/>
      <c r="AI14" s="527"/>
      <c r="AJ14" s="527"/>
      <c r="AK14" s="527"/>
      <c r="AL14" s="527"/>
      <c r="AM14" s="527"/>
      <c r="AN14" s="527"/>
      <c r="AO14" s="527"/>
      <c r="AP14" s="527"/>
      <c r="AQ14" s="527"/>
      <c r="AR14" s="527"/>
      <c r="AS14" s="527"/>
      <c r="AT14" s="527"/>
      <c r="AU14" s="527"/>
      <c r="AV14" s="527"/>
      <c r="AW14" s="527"/>
      <c r="AX14" s="527"/>
      <c r="AY14" s="527"/>
      <c r="AZ14" s="527"/>
      <c r="BA14" s="527"/>
      <c r="BB14" s="527"/>
      <c r="BC14" s="527"/>
      <c r="BD14" s="527"/>
      <c r="BE14" s="527"/>
      <c r="BF14" s="527"/>
    </row>
    <row r="15" spans="1:58" ht="12.75" customHeight="1">
      <c r="A15" s="518">
        <v>7</v>
      </c>
      <c r="B15" s="519" t="s">
        <v>411</v>
      </c>
      <c r="C15" s="60" t="s">
        <v>412</v>
      </c>
      <c r="D15" s="495" t="s">
        <v>7</v>
      </c>
      <c r="E15" s="528" t="s">
        <v>777</v>
      </c>
      <c r="F15" s="529" t="s">
        <v>777</v>
      </c>
      <c r="H15" s="527"/>
      <c r="I15" s="527"/>
      <c r="J15" s="527"/>
      <c r="K15" s="527"/>
      <c r="L15" s="527"/>
      <c r="M15" s="527"/>
      <c r="N15" s="527"/>
      <c r="O15" s="527"/>
      <c r="P15" s="527"/>
      <c r="Q15" s="527"/>
      <c r="R15" s="527"/>
      <c r="S15" s="527"/>
      <c r="T15" s="527"/>
      <c r="U15" s="527"/>
      <c r="V15" s="527"/>
      <c r="W15" s="527"/>
      <c r="X15" s="527"/>
      <c r="Y15" s="527"/>
      <c r="Z15" s="527"/>
      <c r="AA15" s="527"/>
      <c r="AB15" s="527"/>
      <c r="AC15" s="527"/>
      <c r="AD15" s="527"/>
      <c r="AE15" s="527"/>
      <c r="AF15" s="527"/>
      <c r="AG15" s="527"/>
      <c r="AH15" s="527"/>
      <c r="AI15" s="527"/>
      <c r="AJ15" s="527"/>
      <c r="AK15" s="527"/>
      <c r="AL15" s="527"/>
      <c r="AM15" s="527"/>
      <c r="AN15" s="527"/>
      <c r="AO15" s="527"/>
      <c r="AP15" s="527"/>
      <c r="AQ15" s="527"/>
      <c r="AR15" s="527"/>
      <c r="AS15" s="527"/>
      <c r="AT15" s="527"/>
      <c r="AU15" s="527"/>
      <c r="AV15" s="527"/>
      <c r="AW15" s="527"/>
      <c r="AX15" s="527"/>
      <c r="AY15" s="527"/>
      <c r="AZ15" s="527"/>
      <c r="BA15" s="527"/>
      <c r="BB15" s="527"/>
      <c r="BC15" s="527"/>
      <c r="BD15" s="527"/>
      <c r="BE15" s="527"/>
      <c r="BF15" s="527"/>
    </row>
    <row r="16" spans="1:58" ht="12.75" customHeight="1">
      <c r="A16" s="518">
        <v>8</v>
      </c>
      <c r="B16" s="530" t="s">
        <v>36</v>
      </c>
      <c r="C16" s="60" t="s">
        <v>722</v>
      </c>
      <c r="D16" s="495" t="s">
        <v>86</v>
      </c>
      <c r="E16" s="531"/>
      <c r="F16" s="532"/>
    </row>
    <row r="17" spans="1:7" ht="14.25">
      <c r="A17" s="518">
        <v>9</v>
      </c>
      <c r="B17" s="557" t="s">
        <v>723</v>
      </c>
      <c r="C17" s="558" t="s">
        <v>744</v>
      </c>
      <c r="D17" s="495" t="s">
        <v>7</v>
      </c>
      <c r="E17" s="533" t="s">
        <v>777</v>
      </c>
      <c r="F17" s="534" t="s">
        <v>777</v>
      </c>
    </row>
    <row r="18" spans="1:7" ht="14.25">
      <c r="A18" s="518">
        <v>10</v>
      </c>
      <c r="B18" s="557" t="s">
        <v>724</v>
      </c>
      <c r="C18" s="558" t="s">
        <v>745</v>
      </c>
      <c r="D18" s="495" t="s">
        <v>7</v>
      </c>
      <c r="E18" s="533" t="s">
        <v>777</v>
      </c>
      <c r="F18" s="534" t="s">
        <v>777</v>
      </c>
    </row>
    <row r="19" spans="1:7" ht="14.25">
      <c r="A19" s="518">
        <v>11</v>
      </c>
      <c r="B19" s="557" t="s">
        <v>387</v>
      </c>
      <c r="C19" s="559" t="s">
        <v>730</v>
      </c>
      <c r="D19" s="495" t="s">
        <v>7</v>
      </c>
      <c r="E19" s="503" t="s">
        <v>777</v>
      </c>
      <c r="F19" s="505" t="s">
        <v>777</v>
      </c>
    </row>
    <row r="20" spans="1:7" ht="14.25">
      <c r="A20" s="518">
        <v>12</v>
      </c>
      <c r="B20" s="557" t="s">
        <v>243</v>
      </c>
      <c r="C20" s="558" t="s">
        <v>746</v>
      </c>
      <c r="D20" s="495" t="s">
        <v>7</v>
      </c>
      <c r="E20" s="536" t="s">
        <v>777</v>
      </c>
      <c r="F20" s="504" t="s">
        <v>777</v>
      </c>
    </row>
    <row r="21" spans="1:7" ht="17.25" customHeight="1">
      <c r="A21" s="518">
        <v>13</v>
      </c>
      <c r="B21" s="557" t="s">
        <v>242</v>
      </c>
      <c r="C21" s="558" t="s">
        <v>747</v>
      </c>
      <c r="D21" s="495" t="s">
        <v>7</v>
      </c>
      <c r="E21" s="536" t="s">
        <v>777</v>
      </c>
      <c r="F21" s="504" t="s">
        <v>777</v>
      </c>
    </row>
    <row r="22" spans="1:7" ht="20.25" customHeight="1">
      <c r="A22" s="518">
        <v>21</v>
      </c>
      <c r="B22" s="573" t="s">
        <v>752</v>
      </c>
      <c r="C22" s="575" t="s">
        <v>764</v>
      </c>
      <c r="D22" s="540" t="s">
        <v>7</v>
      </c>
      <c r="E22" s="683" t="s">
        <v>777</v>
      </c>
      <c r="F22" s="684" t="s">
        <v>777</v>
      </c>
    </row>
    <row r="23" spans="1:7" ht="12.75">
      <c r="A23" s="518">
        <v>22</v>
      </c>
      <c r="B23" s="537" t="s">
        <v>753</v>
      </c>
      <c r="C23" s="570"/>
      <c r="D23" s="571"/>
      <c r="E23" s="685" t="s">
        <v>777</v>
      </c>
      <c r="F23" s="686" t="s">
        <v>777</v>
      </c>
    </row>
    <row r="24" spans="1:7" ht="15.75">
      <c r="A24" s="518">
        <v>23</v>
      </c>
      <c r="B24" s="484" t="s">
        <v>754</v>
      </c>
      <c r="C24" s="572"/>
      <c r="D24" s="540"/>
      <c r="E24" s="687" t="s">
        <v>777</v>
      </c>
      <c r="F24" s="688" t="s">
        <v>777</v>
      </c>
    </row>
    <row r="25" spans="1:7" ht="12.75">
      <c r="A25" s="518">
        <v>24</v>
      </c>
      <c r="B25" s="75" t="s">
        <v>389</v>
      </c>
      <c r="C25" s="572"/>
      <c r="D25" s="572"/>
      <c r="E25" s="689" t="s">
        <v>777</v>
      </c>
      <c r="F25" s="690" t="s">
        <v>777</v>
      </c>
      <c r="G25" s="83"/>
    </row>
    <row r="26" spans="1:7" ht="12.75">
      <c r="A26" s="518">
        <v>25</v>
      </c>
      <c r="B26" s="75" t="s">
        <v>388</v>
      </c>
      <c r="C26" s="572"/>
      <c r="D26" s="572"/>
      <c r="E26" s="10" t="s">
        <v>777</v>
      </c>
      <c r="F26" s="691" t="s">
        <v>777</v>
      </c>
      <c r="G26" s="83"/>
    </row>
    <row r="27" spans="1:7" ht="14.25">
      <c r="A27" s="518">
        <v>26</v>
      </c>
      <c r="B27" s="573" t="s">
        <v>755</v>
      </c>
      <c r="C27" s="574" t="s">
        <v>756</v>
      </c>
      <c r="D27" s="540" t="s">
        <v>7</v>
      </c>
      <c r="E27" s="692" t="s">
        <v>777</v>
      </c>
      <c r="F27" s="693" t="s">
        <v>777</v>
      </c>
      <c r="G27" s="83"/>
    </row>
    <row r="28" spans="1:7" s="541" customFormat="1" ht="14.25" customHeight="1">
      <c r="A28" s="518">
        <v>27</v>
      </c>
      <c r="B28" s="538" t="s">
        <v>675</v>
      </c>
      <c r="C28" s="539" t="s">
        <v>81</v>
      </c>
      <c r="D28" s="540" t="s">
        <v>23</v>
      </c>
      <c r="E28" s="525" t="s">
        <v>777</v>
      </c>
      <c r="F28" s="522" t="s">
        <v>777</v>
      </c>
    </row>
    <row r="29" spans="1:7" s="541" customFormat="1" ht="14.25" customHeight="1">
      <c r="A29" s="518">
        <v>28</v>
      </c>
      <c r="B29" s="538" t="s">
        <v>676</v>
      </c>
      <c r="C29" s="539" t="s">
        <v>213</v>
      </c>
      <c r="D29" s="540" t="s">
        <v>46</v>
      </c>
      <c r="E29" s="525" t="s">
        <v>777</v>
      </c>
      <c r="F29" s="522" t="s">
        <v>777</v>
      </c>
    </row>
    <row r="30" spans="1:7" s="541" customFormat="1" ht="14.25" customHeight="1">
      <c r="A30" s="518">
        <v>29</v>
      </c>
      <c r="B30" s="538" t="s">
        <v>205</v>
      </c>
      <c r="C30" s="539" t="s">
        <v>81</v>
      </c>
      <c r="D30" s="540" t="s">
        <v>23</v>
      </c>
      <c r="E30" s="525" t="s">
        <v>777</v>
      </c>
      <c r="F30" s="522" t="s">
        <v>777</v>
      </c>
    </row>
    <row r="31" spans="1:7" s="541" customFormat="1" ht="14.25" customHeight="1">
      <c r="A31" s="518">
        <v>30</v>
      </c>
      <c r="B31" s="538" t="s">
        <v>206</v>
      </c>
      <c r="C31" s="539" t="s">
        <v>213</v>
      </c>
      <c r="D31" s="540" t="s">
        <v>46</v>
      </c>
      <c r="E31" s="525" t="s">
        <v>777</v>
      </c>
      <c r="F31" s="522" t="s">
        <v>777</v>
      </c>
    </row>
    <row r="32" spans="1:7" s="541" customFormat="1" ht="14.25" customHeight="1">
      <c r="A32" s="518">
        <v>31</v>
      </c>
      <c r="B32" s="542" t="s">
        <v>54</v>
      </c>
      <c r="C32" s="539" t="s">
        <v>55</v>
      </c>
      <c r="D32" s="540" t="s">
        <v>23</v>
      </c>
      <c r="E32" s="543" t="s">
        <v>777</v>
      </c>
      <c r="F32" s="524" t="s">
        <v>777</v>
      </c>
    </row>
    <row r="33" spans="1:6" s="541" customFormat="1" ht="14.25" customHeight="1">
      <c r="A33" s="518">
        <v>32</v>
      </c>
      <c r="B33" s="544" t="s">
        <v>56</v>
      </c>
      <c r="C33" s="539" t="s">
        <v>214</v>
      </c>
      <c r="D33" s="540" t="s">
        <v>46</v>
      </c>
      <c r="E33" s="525" t="s">
        <v>777</v>
      </c>
      <c r="F33" s="522" t="s">
        <v>777</v>
      </c>
    </row>
    <row r="34" spans="1:6" ht="12.75" customHeight="1">
      <c r="A34" s="518">
        <v>33</v>
      </c>
      <c r="B34" s="544" t="s">
        <v>78</v>
      </c>
      <c r="C34" s="520"/>
      <c r="D34" s="495" t="s">
        <v>70</v>
      </c>
      <c r="E34" s="543" t="s">
        <v>777</v>
      </c>
      <c r="F34" s="524" t="s">
        <v>777</v>
      </c>
    </row>
    <row r="35" spans="1:6" ht="12.75" customHeight="1">
      <c r="A35" s="518" t="s">
        <v>728</v>
      </c>
      <c r="B35" s="545" t="s">
        <v>207</v>
      </c>
      <c r="C35" s="520"/>
      <c r="D35" s="495" t="s">
        <v>70</v>
      </c>
      <c r="E35" s="525" t="s">
        <v>777</v>
      </c>
      <c r="F35" s="522" t="s">
        <v>777</v>
      </c>
    </row>
    <row r="36" spans="1:6" ht="12.75" customHeight="1">
      <c r="A36" s="518" t="s">
        <v>729</v>
      </c>
      <c r="B36" s="545" t="s">
        <v>208</v>
      </c>
      <c r="C36" s="520"/>
      <c r="D36" s="495" t="s">
        <v>70</v>
      </c>
      <c r="E36" s="525" t="s">
        <v>777</v>
      </c>
      <c r="F36" s="522" t="s">
        <v>777</v>
      </c>
    </row>
    <row r="37" spans="1:6" ht="14.25" customHeight="1">
      <c r="A37" s="518">
        <v>34</v>
      </c>
      <c r="B37" s="544" t="s">
        <v>57</v>
      </c>
      <c r="C37" s="520" t="s">
        <v>58</v>
      </c>
      <c r="D37" s="495" t="s">
        <v>23</v>
      </c>
      <c r="E37" s="525"/>
      <c r="F37" s="522"/>
    </row>
    <row r="38" spans="1:6" ht="14.25" customHeight="1">
      <c r="A38" s="518">
        <v>35</v>
      </c>
      <c r="B38" s="544" t="s">
        <v>59</v>
      </c>
      <c r="C38" s="520" t="s">
        <v>215</v>
      </c>
      <c r="D38" s="495" t="s">
        <v>46</v>
      </c>
      <c r="E38" s="525"/>
      <c r="F38" s="522"/>
    </row>
    <row r="39" spans="1:6" ht="14.25" customHeight="1">
      <c r="A39" s="518">
        <v>36</v>
      </c>
      <c r="B39" s="544" t="s">
        <v>716</v>
      </c>
      <c r="C39" s="520" t="s">
        <v>715</v>
      </c>
      <c r="D39" s="495"/>
      <c r="E39" s="546">
        <f>IF(E37=0,0,'ТИП-ПРОИЗ'!E47/Коефициенти!E37*3600)</f>
        <v>0</v>
      </c>
      <c r="F39" s="547">
        <f>IF(F37=0,0,'ТИП-ПРОИЗ'!F47/Коефициенти!F37*3600)</f>
        <v>0</v>
      </c>
    </row>
    <row r="40" spans="1:6" ht="14.25" customHeight="1">
      <c r="A40" s="518">
        <v>37</v>
      </c>
      <c r="B40" s="544" t="s">
        <v>713</v>
      </c>
      <c r="C40" s="520" t="s">
        <v>50</v>
      </c>
      <c r="D40" s="495" t="s">
        <v>714</v>
      </c>
      <c r="E40" s="546">
        <f>SUM(E38,-E39)/3600*860</f>
        <v>0</v>
      </c>
      <c r="F40" s="547">
        <f>SUM(F38,-F39)/3600*860</f>
        <v>0</v>
      </c>
    </row>
    <row r="41" spans="1:6" ht="14.25" customHeight="1">
      <c r="A41" s="518">
        <v>38</v>
      </c>
      <c r="B41" s="542" t="s">
        <v>60</v>
      </c>
      <c r="C41" s="526" t="s">
        <v>61</v>
      </c>
      <c r="D41" s="495" t="s">
        <v>23</v>
      </c>
      <c r="E41" s="525"/>
      <c r="F41" s="522"/>
    </row>
    <row r="42" spans="1:6" ht="14.25" customHeight="1">
      <c r="A42" s="518">
        <v>39</v>
      </c>
      <c r="B42" s="548" t="s">
        <v>62</v>
      </c>
      <c r="C42" s="520" t="s">
        <v>216</v>
      </c>
      <c r="D42" s="495" t="s">
        <v>46</v>
      </c>
      <c r="E42" s="525"/>
      <c r="F42" s="522"/>
    </row>
    <row r="43" spans="1:6" ht="14.25" customHeight="1">
      <c r="A43" s="518">
        <v>40</v>
      </c>
      <c r="B43" s="542" t="s">
        <v>82</v>
      </c>
      <c r="C43" s="526" t="s">
        <v>63</v>
      </c>
      <c r="D43" s="540" t="s">
        <v>23</v>
      </c>
      <c r="E43" s="521" t="s">
        <v>777</v>
      </c>
      <c r="F43" s="522" t="s">
        <v>777</v>
      </c>
    </row>
    <row r="44" spans="1:6" ht="14.25" customHeight="1">
      <c r="A44" s="518">
        <v>41</v>
      </c>
      <c r="B44" s="542" t="s">
        <v>64</v>
      </c>
      <c r="C44" s="526" t="s">
        <v>217</v>
      </c>
      <c r="D44" s="495" t="s">
        <v>46</v>
      </c>
      <c r="E44" s="521" t="s">
        <v>777</v>
      </c>
      <c r="F44" s="522" t="s">
        <v>777</v>
      </c>
    </row>
    <row r="45" spans="1:6" ht="14.25" customHeight="1">
      <c r="A45" s="518">
        <v>42</v>
      </c>
      <c r="B45" s="544" t="s">
        <v>65</v>
      </c>
      <c r="C45" s="520" t="s">
        <v>66</v>
      </c>
      <c r="D45" s="495" t="s">
        <v>413</v>
      </c>
      <c r="E45" s="521" t="s">
        <v>777</v>
      </c>
      <c r="F45" s="522" t="s">
        <v>777</v>
      </c>
    </row>
    <row r="46" spans="1:6" ht="14.25" customHeight="1">
      <c r="A46" s="518">
        <v>43</v>
      </c>
      <c r="B46" s="544" t="s">
        <v>67</v>
      </c>
      <c r="C46" s="520" t="s">
        <v>66</v>
      </c>
      <c r="D46" s="495" t="s">
        <v>413</v>
      </c>
      <c r="E46" s="521" t="s">
        <v>777</v>
      </c>
      <c r="F46" s="522" t="s">
        <v>777</v>
      </c>
    </row>
    <row r="47" spans="1:6" ht="14.25" customHeight="1">
      <c r="A47" s="518">
        <v>44</v>
      </c>
      <c r="B47" s="542" t="s">
        <v>68</v>
      </c>
      <c r="C47" s="520" t="s">
        <v>69</v>
      </c>
      <c r="D47" s="495" t="s">
        <v>70</v>
      </c>
      <c r="E47" s="521" t="s">
        <v>777</v>
      </c>
      <c r="F47" s="522" t="s">
        <v>777</v>
      </c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'ТИП-ПРОИЗ'!A138</f>
        <v>Ръководител отдел БРП:</v>
      </c>
      <c r="B52" s="549"/>
      <c r="D52" s="550" t="str">
        <f>Разходи!$E$91</f>
        <v>Изп. директор:</v>
      </c>
      <c r="E52" s="551"/>
      <c r="F52" s="551"/>
      <c r="G52" s="552"/>
    </row>
    <row r="53" spans="1:7" ht="12.75">
      <c r="A53" s="1"/>
      <c r="B53" s="553" t="str">
        <f>'ТИП-ПРОИЗ'!B139</f>
        <v>/ Т.Генджев /</v>
      </c>
      <c r="D53" s="552"/>
      <c r="E53" s="815" t="str">
        <f>Разходи!$F$93</f>
        <v xml:space="preserve"> / С.Желев /</v>
      </c>
      <c r="F53" s="815"/>
      <c r="G53" s="815"/>
    </row>
    <row r="54" spans="1:7" ht="14.25" customHeight="1">
      <c r="B54" s="541"/>
      <c r="C54" s="541"/>
      <c r="D54" s="541"/>
      <c r="E54" s="554"/>
      <c r="F54" s="554"/>
    </row>
    <row r="55" spans="1:7" ht="14.25" customHeight="1">
      <c r="B55" s="541"/>
      <c r="C55" s="541"/>
      <c r="D55" s="541"/>
      <c r="E55" s="555"/>
      <c r="F55" s="555"/>
    </row>
    <row r="56" spans="1:7" ht="14.25" customHeight="1">
      <c r="E56" s="556"/>
      <c r="F56" s="556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6"/>
      <c r="D62" s="19"/>
    </row>
    <row r="63" spans="1:7" ht="12.75">
      <c r="A63" s="76"/>
      <c r="D63" s="19"/>
    </row>
    <row r="64" spans="1:7" ht="12.75">
      <c r="A64" s="76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40" zoomScaleNormal="100" workbookViewId="0">
      <selection activeCell="L47" sqref="L47"/>
    </sheetView>
  </sheetViews>
  <sheetFormatPr defaultColWidth="0" defaultRowHeight="12.75" zeroHeight="1"/>
  <cols>
    <col min="1" max="1" width="3.5703125" style="123" customWidth="1"/>
    <col min="2" max="2" width="27.5703125" style="123" customWidth="1"/>
    <col min="3" max="3" width="8.5703125" style="123" customWidth="1"/>
    <col min="4" max="4" width="9.5703125" style="123" customWidth="1"/>
    <col min="5" max="12" width="8.5703125" style="123" customWidth="1"/>
    <col min="13" max="18" width="0" style="123" hidden="1" customWidth="1"/>
    <col min="19" max="19" width="10.5703125" style="123" hidden="1" customWidth="1"/>
    <col min="20" max="16384" width="0" style="123" hidden="1"/>
  </cols>
  <sheetData>
    <row r="1" spans="1:12" ht="12.75" customHeight="1">
      <c r="A1" s="143">
        <v>1</v>
      </c>
      <c r="B1" s="822" t="s">
        <v>599</v>
      </c>
      <c r="C1" s="822"/>
      <c r="D1" s="822"/>
      <c r="E1" s="822"/>
      <c r="F1" s="822"/>
      <c r="G1" s="822"/>
      <c r="H1" s="822"/>
      <c r="I1" s="822"/>
      <c r="J1" s="427"/>
      <c r="K1" s="124" t="s">
        <v>695</v>
      </c>
    </row>
    <row r="2" spans="1:12" ht="12.75" customHeight="1">
      <c r="B2" s="822" t="str">
        <f>'ТИП-ПРОИЗ'!$B$3</f>
        <v>"Топлофикация- Русе" АД</v>
      </c>
      <c r="C2" s="822"/>
      <c r="D2" s="822"/>
      <c r="E2" s="822"/>
      <c r="F2" s="822"/>
      <c r="G2" s="822"/>
      <c r="H2" s="822"/>
      <c r="I2" s="822"/>
      <c r="J2" s="427"/>
      <c r="K2" s="427"/>
    </row>
    <row r="3" spans="1:12"/>
    <row r="4" spans="1:12">
      <c r="A4" s="144" t="s">
        <v>0</v>
      </c>
      <c r="B4" s="145" t="s">
        <v>386</v>
      </c>
      <c r="C4" s="144" t="s">
        <v>379</v>
      </c>
      <c r="D4" s="820">
        <f>IF(D6=0,0,(D6/D8-D7)*860/D6)</f>
        <v>0</v>
      </c>
      <c r="E4" s="820"/>
      <c r="F4" s="820"/>
      <c r="G4" s="820"/>
      <c r="H4" s="820"/>
      <c r="I4" s="820"/>
      <c r="J4" s="820"/>
      <c r="K4" s="820"/>
    </row>
    <row r="5" spans="1:12">
      <c r="A5" s="135">
        <v>1</v>
      </c>
      <c r="B5" s="135" t="s">
        <v>460</v>
      </c>
      <c r="C5" s="99"/>
      <c r="D5" s="99" t="s">
        <v>152</v>
      </c>
      <c r="E5" s="99" t="s">
        <v>234</v>
      </c>
      <c r="F5" s="99" t="s">
        <v>235</v>
      </c>
      <c r="G5" s="99" t="s">
        <v>236</v>
      </c>
      <c r="H5" s="99" t="s">
        <v>237</v>
      </c>
      <c r="I5" s="99" t="s">
        <v>238</v>
      </c>
      <c r="J5" s="99" t="s">
        <v>239</v>
      </c>
      <c r="K5" s="99" t="s">
        <v>443</v>
      </c>
    </row>
    <row r="6" spans="1:12">
      <c r="A6" s="99" t="s">
        <v>255</v>
      </c>
      <c r="B6" s="146" t="s">
        <v>661</v>
      </c>
      <c r="C6" s="99" t="s">
        <v>241</v>
      </c>
      <c r="D6" s="147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99" t="s">
        <v>256</v>
      </c>
      <c r="B7" s="146" t="s">
        <v>163</v>
      </c>
      <c r="C7" s="99" t="s">
        <v>240</v>
      </c>
      <c r="D7" s="147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99" t="s">
        <v>257</v>
      </c>
      <c r="B8" s="146" t="s">
        <v>242</v>
      </c>
      <c r="C8" s="99" t="s">
        <v>7</v>
      </c>
      <c r="D8" s="148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99" t="s">
        <v>258</v>
      </c>
      <c r="B9" s="146" t="s">
        <v>243</v>
      </c>
      <c r="C9" s="99" t="s">
        <v>7</v>
      </c>
      <c r="D9" s="148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99" t="s">
        <v>259</v>
      </c>
      <c r="B10" s="146" t="s">
        <v>387</v>
      </c>
      <c r="C10" s="99" t="s">
        <v>7</v>
      </c>
      <c r="D10" s="149">
        <f>SUM(D8:D9)</f>
        <v>0</v>
      </c>
      <c r="E10" s="149">
        <f t="shared" ref="E10:J10" si="0">SUM(E8:E9)</f>
        <v>0</v>
      </c>
      <c r="F10" s="149">
        <f t="shared" si="0"/>
        <v>0</v>
      </c>
      <c r="G10" s="149">
        <f t="shared" si="0"/>
        <v>0</v>
      </c>
      <c r="H10" s="149">
        <f t="shared" si="0"/>
        <v>0</v>
      </c>
      <c r="I10" s="149">
        <f t="shared" si="0"/>
        <v>0</v>
      </c>
      <c r="J10" s="149">
        <f t="shared" si="0"/>
        <v>0</v>
      </c>
      <c r="K10" s="149">
        <f>SUM(K8:K9)</f>
        <v>0</v>
      </c>
    </row>
    <row r="11" spans="1:12"/>
    <row r="12" spans="1:12">
      <c r="B12" s="821" t="s">
        <v>459</v>
      </c>
      <c r="C12" s="821"/>
      <c r="D12" s="821"/>
      <c r="E12" s="821"/>
      <c r="F12" s="821"/>
      <c r="G12" s="821"/>
      <c r="H12" s="821"/>
      <c r="I12" s="821"/>
      <c r="J12" s="821"/>
      <c r="K12" s="821"/>
    </row>
    <row r="13" spans="1:12"/>
    <row r="14" spans="1:12">
      <c r="A14" s="144" t="s">
        <v>0</v>
      </c>
      <c r="B14" s="135" t="s">
        <v>460</v>
      </c>
      <c r="C14" s="144" t="s">
        <v>379</v>
      </c>
      <c r="D14" s="827">
        <f>IF(D16=0,0,IF(D29=0,SUM(D16/D17,D26,D37/D39,-D22,-D42,-D43)*860/SUM(D16,D41),SUM(D16/D17,D26,-D30,-D31)*860/SUM(D16,D29)))</f>
        <v>0</v>
      </c>
      <c r="E14" s="828"/>
      <c r="F14" s="828"/>
      <c r="G14" s="828"/>
      <c r="H14" s="829"/>
      <c r="I14" s="824">
        <f>IF(I16=0,0,SUM(I16/I17,I26,-I19)*860/I16)</f>
        <v>0</v>
      </c>
      <c r="J14" s="825"/>
      <c r="K14" s="826"/>
    </row>
    <row r="15" spans="1:12">
      <c r="A15" s="135">
        <v>2</v>
      </c>
      <c r="B15" s="395" t="s">
        <v>458</v>
      </c>
      <c r="C15" s="99"/>
      <c r="D15" s="373" t="s">
        <v>152</v>
      </c>
      <c r="E15" s="99" t="s">
        <v>268</v>
      </c>
      <c r="F15" s="99"/>
      <c r="G15" s="99"/>
      <c r="H15" s="99"/>
      <c r="I15" s="396" t="s">
        <v>152</v>
      </c>
      <c r="J15" s="99" t="s">
        <v>268</v>
      </c>
      <c r="K15" s="99" t="s">
        <v>269</v>
      </c>
      <c r="L15" s="68"/>
    </row>
    <row r="16" spans="1:12">
      <c r="A16" s="99" t="s">
        <v>271</v>
      </c>
      <c r="B16" s="146" t="s">
        <v>662</v>
      </c>
      <c r="C16" s="99" t="s">
        <v>241</v>
      </c>
      <c r="D16" s="397">
        <f>SUM(E16:H16)</f>
        <v>0</v>
      </c>
      <c r="E16" s="398"/>
      <c r="F16" s="398"/>
      <c r="G16" s="398"/>
      <c r="H16" s="398"/>
      <c r="I16" s="397">
        <f>SUM(J16:K16)</f>
        <v>0</v>
      </c>
      <c r="J16" s="398"/>
      <c r="K16" s="398"/>
      <c r="L16" s="68"/>
    </row>
    <row r="17" spans="1:12">
      <c r="A17" s="99" t="s">
        <v>272</v>
      </c>
      <c r="B17" s="146" t="s">
        <v>270</v>
      </c>
      <c r="C17" s="99" t="s">
        <v>7</v>
      </c>
      <c r="D17" s="148">
        <f>IF(D16=0,0,SUMPRODUCT(E16:H16,E17:H17)/D16)</f>
        <v>0</v>
      </c>
      <c r="E17" s="67"/>
      <c r="F17" s="67"/>
      <c r="G17" s="67"/>
      <c r="H17" s="67"/>
      <c r="I17" s="148">
        <f>IF(I16=0,0,SUMPRODUCT(J16:K16,J17:K17)/I16)</f>
        <v>0</v>
      </c>
      <c r="J17" s="67"/>
      <c r="K17" s="67"/>
      <c r="L17" s="68"/>
    </row>
    <row r="18" spans="1:12">
      <c r="A18" s="135">
        <v>3</v>
      </c>
      <c r="B18" s="146" t="s">
        <v>651</v>
      </c>
      <c r="C18" s="99"/>
      <c r="D18" s="148"/>
      <c r="E18" s="399" t="s">
        <v>649</v>
      </c>
      <c r="F18" s="399"/>
      <c r="G18" s="399"/>
      <c r="H18" s="399"/>
      <c r="I18" s="148"/>
      <c r="J18" s="399" t="s">
        <v>649</v>
      </c>
      <c r="K18" s="399" t="s">
        <v>650</v>
      </c>
      <c r="L18" s="68"/>
    </row>
    <row r="19" spans="1:12">
      <c r="A19" s="99" t="s">
        <v>260</v>
      </c>
      <c r="B19" s="146" t="s">
        <v>441</v>
      </c>
      <c r="C19" s="99" t="s">
        <v>240</v>
      </c>
      <c r="D19" s="397">
        <f>SUM(E19:H19)</f>
        <v>0</v>
      </c>
      <c r="E19" s="400">
        <f>SUM(E20:E22)</f>
        <v>0</v>
      </c>
      <c r="F19" s="400">
        <f>SUM(F20:F22)</f>
        <v>0</v>
      </c>
      <c r="G19" s="400">
        <f>SUM(G20:G22)</f>
        <v>0</v>
      </c>
      <c r="H19" s="400">
        <f>SUM(H20:H22)</f>
        <v>0</v>
      </c>
      <c r="I19" s="397">
        <f>SUM(J19:K19)</f>
        <v>0</v>
      </c>
      <c r="J19" s="400">
        <f>SUM(J20:J22)</f>
        <v>0</v>
      </c>
      <c r="K19" s="400">
        <f>SUM(K20:K22)</f>
        <v>0</v>
      </c>
      <c r="L19" s="68"/>
    </row>
    <row r="20" spans="1:12">
      <c r="A20" s="99" t="s">
        <v>261</v>
      </c>
      <c r="B20" s="146" t="s">
        <v>445</v>
      </c>
      <c r="C20" s="99" t="s">
        <v>240</v>
      </c>
      <c r="D20" s="397">
        <f>SUM(E20:H20)</f>
        <v>0</v>
      </c>
      <c r="E20" s="398"/>
      <c r="F20" s="398"/>
      <c r="G20" s="398"/>
      <c r="H20" s="398"/>
      <c r="I20" s="397">
        <f>SUM(J20:K20)</f>
        <v>0</v>
      </c>
      <c r="J20" s="398"/>
      <c r="K20" s="398"/>
      <c r="L20" s="68"/>
    </row>
    <row r="21" spans="1:12">
      <c r="A21" s="99" t="s">
        <v>549</v>
      </c>
      <c r="B21" s="146" t="s">
        <v>444</v>
      </c>
      <c r="C21" s="99" t="s">
        <v>240</v>
      </c>
      <c r="D21" s="397">
        <f>SUM(E21:H21)</f>
        <v>0</v>
      </c>
      <c r="E21" s="398"/>
      <c r="F21" s="398"/>
      <c r="G21" s="398"/>
      <c r="H21" s="398"/>
      <c r="I21" s="397">
        <f>SUM(J21:K21)</f>
        <v>0</v>
      </c>
      <c r="J21" s="398"/>
      <c r="K21" s="398"/>
      <c r="L21" s="68"/>
    </row>
    <row r="22" spans="1:12">
      <c r="A22" s="99" t="s">
        <v>597</v>
      </c>
      <c r="B22" s="146" t="s">
        <v>446</v>
      </c>
      <c r="C22" s="99" t="s">
        <v>240</v>
      </c>
      <c r="D22" s="397">
        <f>SUM(E22:H22)</f>
        <v>0</v>
      </c>
      <c r="E22" s="398"/>
      <c r="F22" s="398"/>
      <c r="G22" s="398"/>
      <c r="H22" s="398"/>
      <c r="I22" s="397">
        <f>SUM(J22:K22)</f>
        <v>0</v>
      </c>
      <c r="J22" s="398"/>
      <c r="K22" s="398"/>
      <c r="L22" s="68"/>
    </row>
    <row r="23" spans="1:12">
      <c r="A23" s="99" t="s">
        <v>550</v>
      </c>
      <c r="B23" s="146" t="s">
        <v>442</v>
      </c>
      <c r="C23" s="99" t="s">
        <v>7</v>
      </c>
      <c r="D23" s="148">
        <f t="shared" ref="D23:K23" si="1">IF(D17=0,0,IF((D16/D17)=0,0,SUM(D21:D22)/(D16/D17)))</f>
        <v>0</v>
      </c>
      <c r="E23" s="148">
        <f t="shared" si="1"/>
        <v>0</v>
      </c>
      <c r="F23" s="148">
        <f t="shared" si="1"/>
        <v>0</v>
      </c>
      <c r="G23" s="148">
        <f t="shared" si="1"/>
        <v>0</v>
      </c>
      <c r="H23" s="148">
        <f t="shared" si="1"/>
        <v>0</v>
      </c>
      <c r="I23" s="148">
        <f t="shared" si="1"/>
        <v>0</v>
      </c>
      <c r="J23" s="148">
        <f t="shared" si="1"/>
        <v>0</v>
      </c>
      <c r="K23" s="148">
        <f t="shared" si="1"/>
        <v>0</v>
      </c>
      <c r="L23" s="68"/>
    </row>
    <row r="24" spans="1:12">
      <c r="A24" s="99" t="s">
        <v>551</v>
      </c>
      <c r="B24" s="146" t="s">
        <v>315</v>
      </c>
      <c r="C24" s="99" t="s">
        <v>162</v>
      </c>
      <c r="D24" s="397">
        <f>SUM(E24:H24)</f>
        <v>0</v>
      </c>
      <c r="E24" s="401"/>
      <c r="F24" s="401"/>
      <c r="G24" s="401"/>
      <c r="H24" s="401"/>
      <c r="I24" s="397">
        <f>SUM(J24:K24)</f>
        <v>0</v>
      </c>
      <c r="J24" s="401"/>
      <c r="K24" s="401"/>
      <c r="L24" s="68"/>
    </row>
    <row r="25" spans="1:12">
      <c r="A25" s="99" t="s">
        <v>552</v>
      </c>
      <c r="B25" s="146" t="s">
        <v>316</v>
      </c>
      <c r="C25" s="99" t="s">
        <v>162</v>
      </c>
      <c r="D25" s="397">
        <f>SUM(E25:H25)</f>
        <v>0</v>
      </c>
      <c r="E25" s="401"/>
      <c r="F25" s="401"/>
      <c r="G25" s="401"/>
      <c r="H25" s="401"/>
      <c r="I25" s="397">
        <f>SUM(J25:K25)</f>
        <v>0</v>
      </c>
      <c r="J25" s="401"/>
      <c r="K25" s="401"/>
      <c r="L25" s="68"/>
    </row>
    <row r="26" spans="1:12">
      <c r="A26" s="99" t="s">
        <v>652</v>
      </c>
      <c r="B26" s="146" t="s">
        <v>647</v>
      </c>
      <c r="C26" s="393" t="s">
        <v>164</v>
      </c>
      <c r="D26" s="397">
        <f>SUM(E26:H26)</f>
        <v>0</v>
      </c>
      <c r="E26" s="401"/>
      <c r="F26" s="401"/>
      <c r="G26" s="401"/>
      <c r="H26" s="401"/>
      <c r="I26" s="397"/>
      <c r="J26" s="401"/>
      <c r="K26" s="401"/>
      <c r="L26" s="68"/>
    </row>
    <row r="27" spans="1:12">
      <c r="A27" s="99" t="s">
        <v>553</v>
      </c>
      <c r="B27" s="146" t="s">
        <v>659</v>
      </c>
      <c r="C27" s="393" t="s">
        <v>7</v>
      </c>
      <c r="D27" s="402">
        <f t="shared" ref="D27:K27" si="2">IF(D16=0,0,IF((1-D17)=0,0,IF(D17=0,0,D19/(D16*(1-D17)/D17+D26))))</f>
        <v>0</v>
      </c>
      <c r="E27" s="402">
        <f t="shared" si="2"/>
        <v>0</v>
      </c>
      <c r="F27" s="402">
        <f t="shared" si="2"/>
        <v>0</v>
      </c>
      <c r="G27" s="402">
        <f t="shared" si="2"/>
        <v>0</v>
      </c>
      <c r="H27" s="402">
        <f t="shared" si="2"/>
        <v>0</v>
      </c>
      <c r="I27" s="402">
        <f t="shared" si="2"/>
        <v>0</v>
      </c>
      <c r="J27" s="402">
        <f t="shared" si="2"/>
        <v>0</v>
      </c>
      <c r="K27" s="402">
        <f t="shared" si="2"/>
        <v>0</v>
      </c>
      <c r="L27" s="68"/>
    </row>
    <row r="28" spans="1:12">
      <c r="A28" s="99">
        <v>4</v>
      </c>
      <c r="B28" s="146" t="s">
        <v>654</v>
      </c>
      <c r="C28" s="393"/>
      <c r="D28" s="148"/>
      <c r="E28" s="99" t="s">
        <v>704</v>
      </c>
      <c r="F28" s="99"/>
      <c r="G28" s="99"/>
      <c r="H28" s="99"/>
      <c r="I28" s="830"/>
      <c r="J28" s="833"/>
      <c r="K28" s="833"/>
      <c r="L28" s="68"/>
    </row>
    <row r="29" spans="1:12">
      <c r="A29" s="99" t="s">
        <v>251</v>
      </c>
      <c r="B29" s="146" t="s">
        <v>663</v>
      </c>
      <c r="C29" s="393" t="s">
        <v>241</v>
      </c>
      <c r="D29" s="397">
        <f>SUM(E29:H29)</f>
        <v>0</v>
      </c>
      <c r="E29" s="398"/>
      <c r="F29" s="398"/>
      <c r="G29" s="398"/>
      <c r="H29" s="398"/>
      <c r="I29" s="831"/>
      <c r="J29" s="834"/>
      <c r="K29" s="834"/>
      <c r="L29" s="68"/>
    </row>
    <row r="30" spans="1:12">
      <c r="A30" s="99" t="s">
        <v>252</v>
      </c>
      <c r="B30" s="146" t="s">
        <v>451</v>
      </c>
      <c r="C30" s="393" t="s">
        <v>240</v>
      </c>
      <c r="D30" s="397">
        <f>SUM(E30:H30)</f>
        <v>0</v>
      </c>
      <c r="E30" s="401"/>
      <c r="F30" s="401"/>
      <c r="G30" s="401"/>
      <c r="H30" s="401"/>
      <c r="I30" s="831"/>
      <c r="J30" s="834"/>
      <c r="K30" s="834"/>
      <c r="L30" s="68"/>
    </row>
    <row r="31" spans="1:12">
      <c r="A31" s="99" t="s">
        <v>554</v>
      </c>
      <c r="B31" s="146" t="s">
        <v>452</v>
      </c>
      <c r="C31" s="393" t="s">
        <v>240</v>
      </c>
      <c r="D31" s="397">
        <f>SUM(E31:H31)</f>
        <v>0</v>
      </c>
      <c r="E31" s="401"/>
      <c r="F31" s="401"/>
      <c r="G31" s="401"/>
      <c r="H31" s="401"/>
      <c r="I31" s="831"/>
      <c r="J31" s="834"/>
      <c r="K31" s="834"/>
      <c r="L31" s="68"/>
    </row>
    <row r="32" spans="1:12">
      <c r="A32" s="99" t="s">
        <v>555</v>
      </c>
      <c r="B32" s="403" t="s">
        <v>454</v>
      </c>
      <c r="C32" s="99" t="s">
        <v>162</v>
      </c>
      <c r="D32" s="397">
        <f>SUM(E32:H32)</f>
        <v>0</v>
      </c>
      <c r="E32" s="401"/>
      <c r="F32" s="401"/>
      <c r="G32" s="401"/>
      <c r="H32" s="401"/>
      <c r="I32" s="831"/>
      <c r="J32" s="834"/>
      <c r="K32" s="834"/>
      <c r="L32" s="68"/>
    </row>
    <row r="33" spans="1:12">
      <c r="A33" s="99" t="s">
        <v>556</v>
      </c>
      <c r="B33" s="403" t="s">
        <v>453</v>
      </c>
      <c r="C33" s="99" t="s">
        <v>162</v>
      </c>
      <c r="D33" s="397">
        <f>SUM(E33:H33)</f>
        <v>0</v>
      </c>
      <c r="E33" s="401"/>
      <c r="F33" s="401"/>
      <c r="G33" s="401"/>
      <c r="H33" s="401"/>
      <c r="I33" s="832"/>
      <c r="J33" s="835"/>
      <c r="K33" s="835"/>
      <c r="L33" s="68"/>
    </row>
    <row r="34" spans="1:12" ht="14.25">
      <c r="A34" s="99" t="s">
        <v>557</v>
      </c>
      <c r="B34" s="394" t="s">
        <v>664</v>
      </c>
      <c r="C34" s="99" t="s">
        <v>593</v>
      </c>
      <c r="D34" s="104">
        <f>IF(D29=0,0,IF(D17=0,0,IF(SUM(D16,D29)=0,0,SUM(D16/D17,D26,-D22,-D30,-D31)/SUM(D16,D29)*1000)))</f>
        <v>0</v>
      </c>
      <c r="E34" s="104">
        <f>IF(E29=0,0,IF(E17=0,0,IF(SUM(E16,E29)=0,0,SUM(E16/E17,E26,-E22,-E30,-E31)/SUM(E16,E29)*1000)))</f>
        <v>0</v>
      </c>
      <c r="F34" s="104">
        <f>IF(F29=0,0,IF(F17=0,0,IF(SUM(F16,F29)=0,0,SUM(F16/F17,F26,-F22,-F30,-F31)/SUM(F16,F29)*1000)))</f>
        <v>0</v>
      </c>
      <c r="G34" s="104">
        <f>IF(G29=0,0,IF(G17=0,0,IF(SUM(G16,G29)=0,0,SUM(G16/G17,G26,-G22,-G30,-G31)/SUM(G16,G29)*1000)))</f>
        <v>0</v>
      </c>
      <c r="H34" s="104">
        <f>IF(H29=0,0,IF(H17=0,0,IF(SUM(H16,H29)=0,0,SUM(H16/H17,H26,-H22,-H30,-H31)/SUM(H16,H29)*1000)))</f>
        <v>0</v>
      </c>
      <c r="I34" s="104">
        <f>IF(I17=0,0,IF(I16=0,0,SUM(I16/I17,I26,-I20,-I21,-I22)*860/I16))</f>
        <v>0</v>
      </c>
      <c r="J34" s="104">
        <f>IF(J17=0,0,IF(J16=0,0,SUM(J16/J17,J26,-J20,-J21,-J22)*860/J16))</f>
        <v>0</v>
      </c>
      <c r="K34" s="104">
        <f>IF(K17=0,0,IF(K16=0,0,SUM(K16/K17,K26,-K20,-K21,-K22)*860/K16))</f>
        <v>0</v>
      </c>
      <c r="L34" s="68"/>
    </row>
    <row r="35" spans="1:12">
      <c r="A35" s="135">
        <v>5</v>
      </c>
      <c r="B35" s="146" t="s">
        <v>387</v>
      </c>
      <c r="C35" s="99" t="s">
        <v>7</v>
      </c>
      <c r="D35" s="149">
        <f>IF(D17=0,0,IF(D29=0,0,IF(SUM(D16/D17,D26)=0,0,SUM(D16,D29,D22,D30:D31)/SUM(D16/D17,D26))))</f>
        <v>0</v>
      </c>
      <c r="E35" s="149">
        <f>IF(E17=0,0,IF(E29=0,0,IF(SUM(E16/E17,E26)=0,0,SUM(E16,E29,E22,E30:E31)/SUM(E16/E17,E26))))</f>
        <v>0</v>
      </c>
      <c r="F35" s="149">
        <f>IF(F17=0,0,IF(F29=0,0,IF(SUM(F16/F17,F26)=0,0,SUM(F16,F29,F22,F30:F31)/SUM(F16/F17,F26))))</f>
        <v>0</v>
      </c>
      <c r="G35" s="149">
        <f>IF(G17=0,0,IF(G29=0,0,IF(SUM(G16/G17,G26)=0,0,SUM(G16,G29,G22,G30:G31)/SUM(G16/G17,G26))))</f>
        <v>0</v>
      </c>
      <c r="H35" s="149">
        <f>IF(H17=0,0,IF(H29=0,0,IF(SUM(H16/H17,H26)=0,0,SUM(H16,H29,H22,H30:H31)/SUM(H16/H17,H26))))</f>
        <v>0</v>
      </c>
      <c r="I35" s="150">
        <f>SUM(I17,I23)</f>
        <v>0</v>
      </c>
      <c r="J35" s="149">
        <f>SUM(J17,J23)</f>
        <v>0</v>
      </c>
      <c r="K35" s="149">
        <f>SUM(K17,K23)</f>
        <v>0</v>
      </c>
      <c r="L35" s="68"/>
    </row>
    <row r="36" spans="1:12">
      <c r="A36" s="99">
        <v>6</v>
      </c>
      <c r="B36" s="146" t="s">
        <v>653</v>
      </c>
      <c r="C36" s="393"/>
      <c r="D36" s="397"/>
      <c r="E36" s="404" t="s">
        <v>455</v>
      </c>
      <c r="F36" s="404" t="s">
        <v>456</v>
      </c>
      <c r="G36" s="404" t="s">
        <v>457</v>
      </c>
      <c r="H36" s="404" t="s">
        <v>648</v>
      </c>
      <c r="L36" s="68"/>
    </row>
    <row r="37" spans="1:12">
      <c r="A37" s="99" t="s">
        <v>499</v>
      </c>
      <c r="B37" s="146" t="s">
        <v>447</v>
      </c>
      <c r="C37" s="393" t="s">
        <v>240</v>
      </c>
      <c r="D37" s="397">
        <f>SUM(E37:H37)</f>
        <v>0</v>
      </c>
      <c r="E37" s="401"/>
      <c r="F37" s="401"/>
      <c r="G37" s="401"/>
      <c r="H37" s="401"/>
      <c r="L37" s="68"/>
    </row>
    <row r="38" spans="1:12">
      <c r="A38" s="99" t="s">
        <v>500</v>
      </c>
      <c r="B38" s="146" t="s">
        <v>448</v>
      </c>
      <c r="C38" s="393" t="s">
        <v>162</v>
      </c>
      <c r="D38" s="397">
        <f>SUM(E38:H38)</f>
        <v>0</v>
      </c>
      <c r="E38" s="401"/>
      <c r="F38" s="401"/>
      <c r="G38" s="401"/>
      <c r="H38" s="401"/>
      <c r="L38" s="68"/>
    </row>
    <row r="39" spans="1:12">
      <c r="A39" s="99" t="s">
        <v>656</v>
      </c>
      <c r="B39" s="405" t="s">
        <v>450</v>
      </c>
      <c r="C39" s="393" t="s">
        <v>7</v>
      </c>
      <c r="D39" s="148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99">
        <v>7</v>
      </c>
      <c r="B40" s="146" t="s">
        <v>655</v>
      </c>
      <c r="C40" s="393"/>
      <c r="D40" s="148"/>
      <c r="E40" s="99" t="s">
        <v>587</v>
      </c>
      <c r="F40" s="99" t="s">
        <v>588</v>
      </c>
      <c r="G40" s="99" t="s">
        <v>589</v>
      </c>
      <c r="H40" s="99" t="s">
        <v>590</v>
      </c>
      <c r="L40" s="68"/>
    </row>
    <row r="41" spans="1:12">
      <c r="A41" s="99" t="s">
        <v>505</v>
      </c>
      <c r="B41" s="405" t="s">
        <v>449</v>
      </c>
      <c r="C41" s="393" t="s">
        <v>241</v>
      </c>
      <c r="D41" s="397">
        <f>SUM(E41:H41)</f>
        <v>0</v>
      </c>
      <c r="E41" s="398"/>
      <c r="F41" s="398"/>
      <c r="G41" s="398"/>
      <c r="H41" s="398"/>
      <c r="L41" s="68"/>
    </row>
    <row r="42" spans="1:12">
      <c r="A42" s="99" t="s">
        <v>506</v>
      </c>
      <c r="B42" s="146" t="s">
        <v>451</v>
      </c>
      <c r="C42" s="393" t="s">
        <v>240</v>
      </c>
      <c r="D42" s="397">
        <f>SUM(E42:H42)</f>
        <v>0</v>
      </c>
      <c r="E42" s="401"/>
      <c r="F42" s="401"/>
      <c r="G42" s="401"/>
      <c r="H42" s="401"/>
      <c r="L42" s="68"/>
    </row>
    <row r="43" spans="1:12">
      <c r="A43" s="99" t="s">
        <v>507</v>
      </c>
      <c r="B43" s="146" t="s">
        <v>452</v>
      </c>
      <c r="C43" s="393" t="s">
        <v>240</v>
      </c>
      <c r="D43" s="397">
        <f>SUM(E43:H43)</f>
        <v>0</v>
      </c>
      <c r="E43" s="401"/>
      <c r="F43" s="401"/>
      <c r="G43" s="401"/>
      <c r="H43" s="401"/>
      <c r="L43" s="68"/>
    </row>
    <row r="44" spans="1:12">
      <c r="A44" s="99" t="s">
        <v>657</v>
      </c>
      <c r="B44" s="403" t="s">
        <v>454</v>
      </c>
      <c r="C44" s="99" t="s">
        <v>162</v>
      </c>
      <c r="D44" s="397">
        <f>SUM(E44:H44)</f>
        <v>0</v>
      </c>
      <c r="E44" s="401"/>
      <c r="F44" s="401"/>
      <c r="G44" s="401"/>
      <c r="H44" s="401"/>
      <c r="L44" s="68"/>
    </row>
    <row r="45" spans="1:12">
      <c r="A45" s="99" t="s">
        <v>658</v>
      </c>
      <c r="B45" s="403" t="s">
        <v>453</v>
      </c>
      <c r="C45" s="99" t="s">
        <v>162</v>
      </c>
      <c r="D45" s="397">
        <f>SUM(E45:H45)</f>
        <v>0</v>
      </c>
      <c r="E45" s="401"/>
      <c r="F45" s="401"/>
      <c r="G45" s="401"/>
      <c r="H45" s="401"/>
      <c r="L45" s="68"/>
    </row>
    <row r="46" spans="1:12" ht="14.25">
      <c r="A46" s="99" t="s">
        <v>665</v>
      </c>
      <c r="B46" s="394" t="s">
        <v>664</v>
      </c>
      <c r="C46" s="99" t="s">
        <v>593</v>
      </c>
      <c r="D46" s="104">
        <f>IF(D41=0,0,IF($D$17=0,0,IF(D39=0,0,SUM($D$16/$D$17,D26,-$D$22,D37/D39,-D42,-D43)*860/SUM($D$16,D41))))</f>
        <v>0</v>
      </c>
      <c r="E46" s="104">
        <f>IF(E41=0,0,IF($E$17=0,0,IF(COUNT($E$37:$H$37)=0,0,IF(E39=0,0,SUM(($E$16/$E$17-$E$22)/COUNT($E$37:$H$37),E37/E39,-E42,-E43)*860/SUM($E$16,E41)))))</f>
        <v>0</v>
      </c>
      <c r="F46" s="104">
        <f>IF(F41=0,0,IF($E$17=0,0,IF(COUNT($E$37:$H$37)=0,0,IF(F39=0,0,SUM(($E$16/$E$17-$E$22)/COUNT($E$37:$H$37),F37/F39,-F42,-F43)*860/SUM($E$16,F41)))))</f>
        <v>0</v>
      </c>
      <c r="G46" s="104">
        <f>IF(G41=0,0,IF($E$17=0,0,IF(COUNT($E$37:$H$37)=0,0,IF(G39=0,0,SUM(($E$16/$E$17-$E$22)/COUNT($E$37:$H$37),G37/G39,-G42,-G43)*860/SUM($E$16,G41)))))</f>
        <v>0</v>
      </c>
      <c r="H46" s="104">
        <f>IF(H41=0,0,IF($E$17=0,0,IF(COUNT($E$37:$H$37)=0,0,IF(H39=0,0,SUM(($E$16/$E$17-$E$22)/COUNT($E$37:$H$37),H37/H39,-H42,-H43)*860/SUM($E$16,H41)))))</f>
        <v>0</v>
      </c>
      <c r="L46" s="68"/>
    </row>
    <row r="47" spans="1:12">
      <c r="A47" s="99">
        <v>8</v>
      </c>
      <c r="B47" s="146" t="s">
        <v>387</v>
      </c>
      <c r="C47" s="99" t="s">
        <v>7</v>
      </c>
      <c r="D47" s="149">
        <f>IF(D37=0,0,IF(D39=0,0,SUM(D41:D43)/(D37/D39)))</f>
        <v>0</v>
      </c>
      <c r="E47" s="149">
        <f>IF(E37=0,0,IF(E39=0,0,SUM(E41:E43)/(E37/E39)))</f>
        <v>0</v>
      </c>
      <c r="F47" s="149">
        <f>IF(F37=0,0,IF(F39=0,0,SUM(F41:F43)/(F37/F39)))</f>
        <v>0</v>
      </c>
      <c r="G47" s="149">
        <f>IF(G37=0,0,IF(G39=0,0,SUM(G41:G43)/(G37/G39)))</f>
        <v>0</v>
      </c>
      <c r="H47" s="149">
        <f>IF(H37=0,0,IF(H39=0,0,SUM(H41:H43)/(H37/H39)))</f>
        <v>0</v>
      </c>
      <c r="L47" s="68"/>
    </row>
    <row r="48" spans="1:12"/>
    <row r="49" spans="1:12">
      <c r="B49" s="754" t="s">
        <v>594</v>
      </c>
      <c r="C49" s="754"/>
      <c r="D49" s="754"/>
      <c r="E49" s="754"/>
      <c r="F49" s="754"/>
      <c r="G49" s="754"/>
      <c r="H49" s="754"/>
      <c r="I49" s="754"/>
      <c r="J49" s="754"/>
      <c r="K49" s="754"/>
    </row>
    <row r="50" spans="1:12"/>
    <row r="51" spans="1:12">
      <c r="A51" s="144" t="s">
        <v>0</v>
      </c>
      <c r="B51" s="135" t="s">
        <v>460</v>
      </c>
      <c r="C51" s="406"/>
      <c r="D51" s="823" t="s">
        <v>660</v>
      </c>
      <c r="E51" s="823"/>
      <c r="F51" s="823"/>
      <c r="G51" s="823"/>
      <c r="H51" s="823"/>
      <c r="I51" s="823"/>
      <c r="J51" s="823"/>
      <c r="K51" s="823"/>
    </row>
    <row r="52" spans="1:12">
      <c r="A52" s="99">
        <v>3</v>
      </c>
      <c r="B52" s="407" t="s">
        <v>575</v>
      </c>
      <c r="C52" s="99" t="s">
        <v>161</v>
      </c>
      <c r="D52" s="373" t="s">
        <v>152</v>
      </c>
      <c r="E52" s="99" t="s">
        <v>576</v>
      </c>
      <c r="F52" s="99" t="s">
        <v>577</v>
      </c>
      <c r="G52" s="99" t="s">
        <v>578</v>
      </c>
      <c r="H52" s="99" t="s">
        <v>579</v>
      </c>
      <c r="I52" s="99" t="s">
        <v>580</v>
      </c>
      <c r="J52" s="99" t="s">
        <v>581</v>
      </c>
      <c r="K52" s="99" t="s">
        <v>595</v>
      </c>
    </row>
    <row r="53" spans="1:12">
      <c r="A53" s="99" t="s">
        <v>260</v>
      </c>
      <c r="B53" s="394" t="s">
        <v>582</v>
      </c>
      <c r="C53" s="99"/>
      <c r="D53" s="111"/>
      <c r="E53" s="408"/>
      <c r="F53" s="408"/>
      <c r="G53" s="408"/>
      <c r="H53" s="408"/>
      <c r="I53" s="408" t="s">
        <v>777</v>
      </c>
      <c r="J53" s="408" t="s">
        <v>777</v>
      </c>
      <c r="K53" s="408" t="s">
        <v>777</v>
      </c>
    </row>
    <row r="54" spans="1:12">
      <c r="A54" s="99" t="s">
        <v>261</v>
      </c>
      <c r="B54" s="394" t="s">
        <v>583</v>
      </c>
      <c r="C54" s="99" t="s">
        <v>162</v>
      </c>
      <c r="D54" s="335">
        <f>SUM(E54:K54)</f>
        <v>0</v>
      </c>
      <c r="E54" s="9"/>
      <c r="F54" s="9"/>
      <c r="G54" s="9"/>
      <c r="H54" s="9"/>
      <c r="I54" s="9" t="s">
        <v>777</v>
      </c>
      <c r="J54" s="9" t="s">
        <v>777</v>
      </c>
      <c r="K54" s="9" t="s">
        <v>777</v>
      </c>
    </row>
    <row r="55" spans="1:12">
      <c r="A55" s="99" t="s">
        <v>549</v>
      </c>
      <c r="B55" s="394" t="s">
        <v>584</v>
      </c>
      <c r="C55" s="99" t="s">
        <v>46</v>
      </c>
      <c r="D55" s="111"/>
      <c r="E55" s="9"/>
      <c r="F55" s="9"/>
      <c r="G55" s="9"/>
      <c r="H55" s="9"/>
      <c r="I55" s="9" t="s">
        <v>777</v>
      </c>
      <c r="J55" s="9" t="s">
        <v>777</v>
      </c>
      <c r="K55" s="9" t="s">
        <v>777</v>
      </c>
    </row>
    <row r="56" spans="1:12">
      <c r="A56" s="99" t="s">
        <v>597</v>
      </c>
      <c r="B56" s="394" t="s">
        <v>585</v>
      </c>
      <c r="C56" s="99" t="s">
        <v>46</v>
      </c>
      <c r="D56" s="111"/>
      <c r="E56" s="9"/>
      <c r="F56" s="9"/>
      <c r="G56" s="9"/>
      <c r="H56" s="9"/>
      <c r="I56" s="9" t="s">
        <v>777</v>
      </c>
      <c r="J56" s="9" t="s">
        <v>777</v>
      </c>
      <c r="K56" s="9" t="s">
        <v>777</v>
      </c>
    </row>
    <row r="57" spans="1:12">
      <c r="A57" s="99" t="s">
        <v>550</v>
      </c>
      <c r="B57" s="394" t="s">
        <v>163</v>
      </c>
      <c r="C57" s="99" t="s">
        <v>164</v>
      </c>
      <c r="D57" s="335">
        <f>SUM(E57:K57)</f>
        <v>0</v>
      </c>
      <c r="E57" s="373">
        <f t="shared" ref="E57:H57" si="3">ROUND(E54*(E55-E56)/3600,3)</f>
        <v>0</v>
      </c>
      <c r="F57" s="373">
        <f t="shared" si="3"/>
        <v>0</v>
      </c>
      <c r="G57" s="373">
        <f t="shared" si="3"/>
        <v>0</v>
      </c>
      <c r="H57" s="373">
        <f t="shared" si="3"/>
        <v>0</v>
      </c>
      <c r="I57" s="373" t="s">
        <v>777</v>
      </c>
      <c r="J57" s="373" t="s">
        <v>777</v>
      </c>
      <c r="K57" s="373" t="s">
        <v>777</v>
      </c>
    </row>
    <row r="58" spans="1:12">
      <c r="A58" s="99" t="s">
        <v>551</v>
      </c>
      <c r="B58" s="395" t="s">
        <v>313</v>
      </c>
      <c r="C58" s="99" t="s">
        <v>240</v>
      </c>
      <c r="D58" s="335">
        <f>SUM(E58:K58)</f>
        <v>0</v>
      </c>
      <c r="E58" s="66"/>
      <c r="F58" s="66"/>
      <c r="G58" s="66"/>
      <c r="H58" s="66"/>
      <c r="I58" s="66"/>
      <c r="J58" s="66"/>
      <c r="K58" s="66"/>
    </row>
    <row r="59" spans="1:12">
      <c r="A59" s="99" t="s">
        <v>552</v>
      </c>
      <c r="B59" s="146" t="s">
        <v>377</v>
      </c>
      <c r="C59" s="99" t="s">
        <v>7</v>
      </c>
      <c r="D59" s="148">
        <f>IF(D58=0,0,SUMPRODUCT(E59:K59,E58:K58)/D58)</f>
        <v>0</v>
      </c>
      <c r="E59" s="67"/>
      <c r="F59" s="67"/>
      <c r="G59" s="67"/>
      <c r="H59" s="67"/>
      <c r="I59" s="67"/>
      <c r="J59" s="67"/>
      <c r="K59" s="67"/>
    </row>
    <row r="60" spans="1:12">
      <c r="A60" s="99">
        <v>4</v>
      </c>
      <c r="B60" s="407" t="s">
        <v>586</v>
      </c>
      <c r="C60" s="99"/>
      <c r="D60" s="111"/>
      <c r="E60" s="99" t="s">
        <v>587</v>
      </c>
      <c r="F60" s="99" t="s">
        <v>588</v>
      </c>
      <c r="G60" s="99" t="s">
        <v>589</v>
      </c>
      <c r="H60" s="99" t="s">
        <v>590</v>
      </c>
      <c r="I60" s="99" t="s">
        <v>591</v>
      </c>
      <c r="J60" s="99" t="s">
        <v>592</v>
      </c>
      <c r="K60" s="99" t="s">
        <v>596</v>
      </c>
    </row>
    <row r="61" spans="1:12">
      <c r="A61" s="99" t="s">
        <v>251</v>
      </c>
      <c r="B61" s="394" t="s">
        <v>582</v>
      </c>
      <c r="C61" s="103"/>
      <c r="D61" s="111"/>
      <c r="E61" s="409"/>
      <c r="F61" s="410"/>
      <c r="G61" s="410"/>
      <c r="H61" s="410"/>
      <c r="I61" s="410" t="s">
        <v>777</v>
      </c>
      <c r="J61" s="410" t="s">
        <v>777</v>
      </c>
      <c r="K61" s="410"/>
    </row>
    <row r="62" spans="1:12">
      <c r="A62" s="99" t="s">
        <v>252</v>
      </c>
      <c r="B62" s="405" t="s">
        <v>449</v>
      </c>
      <c r="C62" s="393" t="s">
        <v>241</v>
      </c>
      <c r="D62" s="397">
        <f>SUM(E62:G62)</f>
        <v>0</v>
      </c>
      <c r="E62" s="398"/>
      <c r="F62" s="398"/>
      <c r="G62" s="398"/>
      <c r="H62" s="398"/>
      <c r="I62" s="657" t="s">
        <v>777</v>
      </c>
      <c r="J62" s="657" t="s">
        <v>777</v>
      </c>
      <c r="K62" s="398"/>
      <c r="L62" s="68"/>
    </row>
    <row r="63" spans="1:12">
      <c r="A63" s="99" t="s">
        <v>554</v>
      </c>
      <c r="B63" s="146" t="s">
        <v>451</v>
      </c>
      <c r="C63" s="393" t="s">
        <v>240</v>
      </c>
      <c r="D63" s="397">
        <f>SUM(E63:G63)</f>
        <v>0</v>
      </c>
      <c r="E63" s="401"/>
      <c r="F63" s="401"/>
      <c r="G63" s="401"/>
      <c r="H63" s="401"/>
      <c r="I63" s="656" t="s">
        <v>777</v>
      </c>
      <c r="J63" s="656" t="s">
        <v>777</v>
      </c>
      <c r="K63" s="401"/>
      <c r="L63" s="68"/>
    </row>
    <row r="64" spans="1:12">
      <c r="A64" s="99" t="s">
        <v>555</v>
      </c>
      <c r="B64" s="146" t="s">
        <v>452</v>
      </c>
      <c r="C64" s="393" t="s">
        <v>240</v>
      </c>
      <c r="D64" s="397">
        <f>SUM(E64:G64)</f>
        <v>0</v>
      </c>
      <c r="E64" s="401"/>
      <c r="F64" s="401"/>
      <c r="G64" s="401"/>
      <c r="H64" s="401"/>
      <c r="I64" s="656" t="s">
        <v>777</v>
      </c>
      <c r="J64" s="656" t="s">
        <v>777</v>
      </c>
      <c r="K64" s="401"/>
      <c r="L64" s="68"/>
    </row>
    <row r="65" spans="1:12">
      <c r="A65" s="99" t="s">
        <v>556</v>
      </c>
      <c r="B65" s="403" t="s">
        <v>454</v>
      </c>
      <c r="C65" s="99" t="s">
        <v>162</v>
      </c>
      <c r="D65" s="397">
        <f>SUM(E65:G65)</f>
        <v>0</v>
      </c>
      <c r="E65" s="401"/>
      <c r="F65" s="401"/>
      <c r="G65" s="401"/>
      <c r="H65" s="401"/>
      <c r="I65" s="401"/>
      <c r="J65" s="401"/>
      <c r="K65" s="401"/>
      <c r="L65" s="68"/>
    </row>
    <row r="66" spans="1:12">
      <c r="A66" s="99" t="s">
        <v>557</v>
      </c>
      <c r="B66" s="403" t="s">
        <v>453</v>
      </c>
      <c r="C66" s="99" t="s">
        <v>162</v>
      </c>
      <c r="D66" s="397">
        <f>SUM(E66:G66)</f>
        <v>0</v>
      </c>
      <c r="E66" s="401"/>
      <c r="F66" s="401"/>
      <c r="G66" s="401"/>
      <c r="H66" s="401"/>
      <c r="I66" s="401"/>
      <c r="J66" s="401"/>
      <c r="K66" s="401"/>
      <c r="L66" s="68"/>
    </row>
    <row r="67" spans="1:12" ht="14.25">
      <c r="A67" s="99" t="s">
        <v>558</v>
      </c>
      <c r="B67" s="394" t="s">
        <v>664</v>
      </c>
      <c r="C67" s="99" t="s">
        <v>593</v>
      </c>
      <c r="D67" s="111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99">
        <v>5</v>
      </c>
      <c r="B68" s="146" t="s">
        <v>387</v>
      </c>
      <c r="C68" s="99" t="s">
        <v>7</v>
      </c>
      <c r="D68" s="149">
        <f>IF(D59=0,0,IF(D58=0,0,SUM(D62:D64)/(D58/D59)))</f>
        <v>0</v>
      </c>
      <c r="E68" s="149">
        <f t="shared" ref="E68:K68" si="4">IF(E59=0,0,IF(E58=0,0,SUM(E62:E64)/(E58/E59)))</f>
        <v>0</v>
      </c>
      <c r="F68" s="149">
        <f t="shared" si="4"/>
        <v>0</v>
      </c>
      <c r="G68" s="149">
        <f t="shared" si="4"/>
        <v>0</v>
      </c>
      <c r="H68" s="149">
        <f t="shared" si="4"/>
        <v>0</v>
      </c>
      <c r="I68" s="149">
        <f t="shared" si="4"/>
        <v>0</v>
      </c>
      <c r="J68" s="149">
        <f t="shared" si="4"/>
        <v>0</v>
      </c>
      <c r="K68" s="149">
        <f t="shared" si="4"/>
        <v>0</v>
      </c>
      <c r="L68" s="68"/>
    </row>
    <row r="69" spans="1:12"/>
    <row r="70" spans="1:12">
      <c r="B70" s="411"/>
      <c r="K70" s="412"/>
    </row>
    <row r="71" spans="1:12">
      <c r="B71" s="411"/>
      <c r="F71" s="413"/>
      <c r="G71" s="414"/>
      <c r="H71" s="415"/>
      <c r="I71" s="416"/>
      <c r="J71" s="417"/>
      <c r="K71" s="416"/>
    </row>
    <row r="72" spans="1:12" customFormat="1">
      <c r="B72" s="411"/>
      <c r="K72" s="423"/>
    </row>
    <row r="73" spans="1:12">
      <c r="B73" s="411"/>
      <c r="F73" s="413"/>
      <c r="G73" s="342"/>
      <c r="J73" s="417"/>
      <c r="K73" s="412"/>
    </row>
    <row r="74" spans="1:12">
      <c r="B74" s="418"/>
      <c r="K74" s="421"/>
    </row>
    <row r="75" spans="1:12">
      <c r="B75" s="418"/>
      <c r="K75" s="421"/>
    </row>
    <row r="76" spans="1:12">
      <c r="B76" s="418"/>
      <c r="K76" s="421"/>
    </row>
    <row r="77" spans="1:12"/>
    <row r="78" spans="1:12">
      <c r="B78" s="124" t="str">
        <f>'ТИП-ПРОИЗ'!A138</f>
        <v>Ръководител отдел БРП:</v>
      </c>
      <c r="G78" s="419" t="str">
        <f>'[1]Разходи-Произв.'!$E$79</f>
        <v>Изп. директор:</v>
      </c>
      <c r="I78" s="187"/>
      <c r="J78" s="187"/>
    </row>
    <row r="79" spans="1:12">
      <c r="C79" s="420" t="str">
        <f>'ТИП-ПРОИЗ'!B139</f>
        <v>/ Т.Генджев /</v>
      </c>
      <c r="G79" s="187"/>
      <c r="H79" s="187" t="str">
        <f>Разходи!$F$93</f>
        <v xml:space="preserve"> / С.Желев /</v>
      </c>
      <c r="I79" s="187"/>
      <c r="J79" s="18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51:K51"/>
    <mergeCell ref="I14:K14"/>
    <mergeCell ref="D14:H14"/>
    <mergeCell ref="I28:I33"/>
    <mergeCell ref="J28:J33"/>
    <mergeCell ref="K28:K33"/>
    <mergeCell ref="D4:K4"/>
    <mergeCell ref="B12:K12"/>
    <mergeCell ref="B1:I1"/>
    <mergeCell ref="B2:I2"/>
    <mergeCell ref="B49:K49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topLeftCell="A22" workbookViewId="0">
      <selection activeCell="J42" sqref="J42"/>
    </sheetView>
  </sheetViews>
  <sheetFormatPr defaultColWidth="0" defaultRowHeight="12.75" customHeight="1" zeroHeight="1"/>
  <cols>
    <col min="1" max="1" width="3.5703125" style="95" customWidth="1"/>
    <col min="2" max="2" width="28.5703125" style="95" customWidth="1"/>
    <col min="3" max="3" width="7.85546875" style="95" customWidth="1"/>
    <col min="4" max="10" width="9.5703125" style="95" customWidth="1"/>
    <col min="11" max="12" width="8.5703125" style="95" customWidth="1"/>
    <col min="13" max="13" width="8.85546875" style="95" customWidth="1"/>
    <col min="14" max="16384" width="8.85546875" style="95" hidden="1"/>
  </cols>
  <sheetData>
    <row r="1" spans="1:12" ht="12.75" customHeight="1">
      <c r="A1" s="94">
        <v>2</v>
      </c>
      <c r="B1" s="838" t="s">
        <v>693</v>
      </c>
      <c r="C1" s="838"/>
      <c r="D1" s="838"/>
      <c r="E1" s="838"/>
      <c r="F1" s="838"/>
      <c r="G1" s="838"/>
      <c r="H1" s="838"/>
      <c r="I1" s="838"/>
      <c r="J1" s="838"/>
      <c r="K1" s="96"/>
      <c r="L1" s="124" t="s">
        <v>694</v>
      </c>
    </row>
    <row r="2" spans="1:12" ht="12.75" customHeight="1">
      <c r="B2" s="838" t="str">
        <f>'ТИП-ПРОИЗ'!B3</f>
        <v>"Топлофикация- Русе" АД</v>
      </c>
      <c r="C2" s="838"/>
      <c r="D2" s="838"/>
      <c r="E2" s="838"/>
      <c r="F2" s="838"/>
      <c r="G2" s="838"/>
      <c r="H2" s="838"/>
      <c r="I2" s="838"/>
      <c r="J2" s="838"/>
      <c r="K2" s="96"/>
      <c r="L2" s="96"/>
    </row>
    <row r="3" spans="1:12" ht="12.75" customHeight="1"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2" ht="12.75" customHeight="1">
      <c r="B4" s="755" t="s">
        <v>563</v>
      </c>
      <c r="C4" s="755"/>
      <c r="D4" s="755"/>
      <c r="E4" s="755"/>
      <c r="F4" s="755"/>
      <c r="G4" s="755"/>
      <c r="H4" s="755"/>
      <c r="I4" s="755"/>
      <c r="J4" s="755"/>
      <c r="K4" s="96"/>
      <c r="L4" s="96"/>
    </row>
    <row r="5" spans="1:12"/>
    <row r="6" spans="1:12">
      <c r="A6" s="839">
        <f>'ТИП-ПРОИЗ'!$B$5</f>
        <v>7.2023000000000001</v>
      </c>
      <c r="B6" s="839"/>
      <c r="C6" s="839"/>
      <c r="D6" s="837" t="s">
        <v>381</v>
      </c>
      <c r="E6" s="837"/>
      <c r="F6" s="837"/>
      <c r="G6" s="837"/>
      <c r="H6" s="837"/>
      <c r="I6" s="837"/>
      <c r="J6" s="837"/>
      <c r="K6" s="837"/>
      <c r="L6" s="837"/>
    </row>
    <row r="7" spans="1:12">
      <c r="A7" s="133">
        <v>1</v>
      </c>
      <c r="B7" s="134" t="s">
        <v>254</v>
      </c>
      <c r="C7" s="135" t="s">
        <v>379</v>
      </c>
      <c r="D7" s="94" t="s">
        <v>152</v>
      </c>
      <c r="E7" s="133" t="s">
        <v>165</v>
      </c>
      <c r="F7" s="133" t="s">
        <v>166</v>
      </c>
      <c r="G7" s="133" t="s">
        <v>167</v>
      </c>
      <c r="H7" s="133" t="s">
        <v>209</v>
      </c>
      <c r="I7" s="133" t="s">
        <v>210</v>
      </c>
      <c r="J7" s="133" t="s">
        <v>211</v>
      </c>
      <c r="K7" s="133" t="s">
        <v>380</v>
      </c>
      <c r="L7" s="133" t="s">
        <v>573</v>
      </c>
    </row>
    <row r="8" spans="1:12">
      <c r="A8" s="136" t="s">
        <v>255</v>
      </c>
      <c r="B8" s="137" t="str">
        <f>'ТИП-ПРОИЗ'!E6</f>
        <v>07.2022-06.2023</v>
      </c>
      <c r="C8" s="136" t="s">
        <v>378</v>
      </c>
      <c r="D8" s="138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36" t="s">
        <v>256</v>
      </c>
      <c r="B9" s="139" t="s">
        <v>313</v>
      </c>
      <c r="C9" s="136" t="s">
        <v>240</v>
      </c>
      <c r="D9" s="138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36" t="s">
        <v>257</v>
      </c>
      <c r="B10" s="140" t="s">
        <v>377</v>
      </c>
      <c r="C10" s="136" t="s">
        <v>7</v>
      </c>
      <c r="D10" s="141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6" t="str">
        <f>'ТИП-ПРОИЗ'!E6</f>
        <v>07.2022-06.2023</v>
      </c>
      <c r="B12" s="836"/>
      <c r="C12" s="836"/>
      <c r="D12" s="837" t="s">
        <v>683</v>
      </c>
      <c r="E12" s="837"/>
      <c r="F12" s="837"/>
      <c r="G12" s="837"/>
      <c r="H12" s="837"/>
      <c r="I12" s="837"/>
      <c r="J12" s="837"/>
      <c r="K12" s="837"/>
      <c r="L12" s="837"/>
    </row>
    <row r="13" spans="1:12">
      <c r="A13" s="133">
        <v>1</v>
      </c>
      <c r="B13" s="134" t="s">
        <v>254</v>
      </c>
      <c r="C13" s="135" t="s">
        <v>379</v>
      </c>
      <c r="D13" s="94" t="s">
        <v>152</v>
      </c>
      <c r="E13" s="133" t="s">
        <v>165</v>
      </c>
      <c r="F13" s="133" t="s">
        <v>166</v>
      </c>
      <c r="G13" s="133" t="s">
        <v>167</v>
      </c>
      <c r="H13" s="133" t="s">
        <v>209</v>
      </c>
      <c r="I13" s="133" t="s">
        <v>210</v>
      </c>
      <c r="J13" s="133" t="s">
        <v>211</v>
      </c>
      <c r="K13" s="133" t="s">
        <v>380</v>
      </c>
      <c r="L13" s="133" t="s">
        <v>573</v>
      </c>
    </row>
    <row r="14" spans="1:12">
      <c r="A14" s="136" t="s">
        <v>255</v>
      </c>
      <c r="B14" s="139" t="s">
        <v>684</v>
      </c>
      <c r="C14" s="136" t="s">
        <v>685</v>
      </c>
      <c r="D14" s="424"/>
      <c r="E14" s="43"/>
      <c r="F14" s="43"/>
      <c r="G14" s="43"/>
      <c r="H14" s="43"/>
      <c r="I14" s="43"/>
      <c r="J14" s="43"/>
      <c r="K14" s="43"/>
      <c r="L14" s="43"/>
    </row>
    <row r="15" spans="1:12">
      <c r="A15" s="136" t="s">
        <v>256</v>
      </c>
      <c r="B15" s="139" t="s">
        <v>686</v>
      </c>
      <c r="C15" s="136" t="s">
        <v>70</v>
      </c>
      <c r="D15" s="138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36" t="s">
        <v>257</v>
      </c>
      <c r="B16" s="140" t="s">
        <v>243</v>
      </c>
      <c r="C16" s="136" t="s">
        <v>7</v>
      </c>
      <c r="D16" s="141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8" t="s">
        <v>564</v>
      </c>
      <c r="C18" s="838"/>
      <c r="D18" s="838"/>
      <c r="E18" s="838"/>
      <c r="F18" s="838"/>
      <c r="G18" s="838"/>
      <c r="H18" s="838"/>
      <c r="I18" s="838"/>
      <c r="J18" s="838"/>
      <c r="K18" s="426"/>
      <c r="L18" s="426"/>
    </row>
    <row r="19" spans="1:12"/>
    <row r="20" spans="1:12">
      <c r="A20" s="839">
        <f>'ТИП-ПРОИЗ'!$B$5</f>
        <v>7.2023000000000001</v>
      </c>
      <c r="B20" s="839"/>
      <c r="C20" s="839"/>
      <c r="D20" s="837" t="s">
        <v>559</v>
      </c>
      <c r="E20" s="837"/>
      <c r="F20" s="837"/>
      <c r="G20" s="837"/>
      <c r="H20" s="837"/>
      <c r="I20" s="837"/>
      <c r="J20" s="837"/>
      <c r="K20" s="837"/>
      <c r="L20" s="837"/>
    </row>
    <row r="21" spans="1:12">
      <c r="A21" s="133">
        <v>2</v>
      </c>
      <c r="B21" s="134" t="s">
        <v>572</v>
      </c>
      <c r="C21" s="135" t="s">
        <v>379</v>
      </c>
      <c r="D21" s="94" t="s">
        <v>152</v>
      </c>
      <c r="E21" s="133" t="s">
        <v>565</v>
      </c>
      <c r="F21" s="133" t="s">
        <v>566</v>
      </c>
      <c r="G21" s="133" t="s">
        <v>567</v>
      </c>
      <c r="H21" s="133" t="s">
        <v>568</v>
      </c>
      <c r="I21" s="133" t="s">
        <v>569</v>
      </c>
      <c r="J21" s="133" t="s">
        <v>570</v>
      </c>
      <c r="K21" s="133" t="s">
        <v>571</v>
      </c>
      <c r="L21" s="133" t="s">
        <v>574</v>
      </c>
    </row>
    <row r="22" spans="1:12">
      <c r="A22" s="136" t="s">
        <v>271</v>
      </c>
      <c r="B22" s="137" t="str">
        <f>B8</f>
        <v>07.2022-06.2023</v>
      </c>
      <c r="C22" s="136" t="s">
        <v>378</v>
      </c>
      <c r="D22" s="138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36" t="s">
        <v>272</v>
      </c>
      <c r="B23" s="142" t="s">
        <v>560</v>
      </c>
      <c r="C23" s="136" t="s">
        <v>162</v>
      </c>
      <c r="D23" s="138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36" t="s">
        <v>275</v>
      </c>
      <c r="B24" s="142" t="s">
        <v>561</v>
      </c>
      <c r="C24" s="136" t="s">
        <v>562</v>
      </c>
      <c r="D24" s="138"/>
      <c r="E24" s="55"/>
      <c r="F24" s="55"/>
      <c r="G24" s="55"/>
      <c r="H24" s="55"/>
      <c r="I24" s="55"/>
      <c r="J24" s="55"/>
      <c r="K24" s="55"/>
      <c r="L24" s="55"/>
    </row>
    <row r="25" spans="1:12">
      <c r="A25" s="136" t="s">
        <v>273</v>
      </c>
      <c r="B25" s="139" t="s">
        <v>313</v>
      </c>
      <c r="C25" s="136" t="s">
        <v>240</v>
      </c>
      <c r="D25" s="138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36" t="s">
        <v>274</v>
      </c>
      <c r="B26" s="140" t="s">
        <v>377</v>
      </c>
      <c r="C26" s="136" t="s">
        <v>7</v>
      </c>
      <c r="D26" s="141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6" t="str">
        <f>A12</f>
        <v>07.2022-06.2023</v>
      </c>
      <c r="B28" s="836"/>
      <c r="C28" s="836"/>
      <c r="D28" s="837" t="s">
        <v>687</v>
      </c>
      <c r="E28" s="837"/>
      <c r="F28" s="837"/>
      <c r="G28" s="837"/>
      <c r="H28" s="837"/>
      <c r="I28" s="837"/>
      <c r="J28" s="837"/>
      <c r="K28" s="837"/>
      <c r="L28" s="837"/>
    </row>
    <row r="29" spans="1:12">
      <c r="A29" s="133">
        <v>2</v>
      </c>
      <c r="B29" s="134" t="s">
        <v>572</v>
      </c>
      <c r="C29" s="135" t="s">
        <v>379</v>
      </c>
      <c r="D29" s="94" t="s">
        <v>152</v>
      </c>
      <c r="E29" s="133" t="s">
        <v>565</v>
      </c>
      <c r="F29" s="133" t="s">
        <v>566</v>
      </c>
      <c r="G29" s="133" t="s">
        <v>567</v>
      </c>
      <c r="H29" s="133" t="s">
        <v>568</v>
      </c>
      <c r="I29" s="133" t="s">
        <v>569</v>
      </c>
      <c r="J29" s="133" t="s">
        <v>570</v>
      </c>
      <c r="K29" s="133" t="s">
        <v>571</v>
      </c>
      <c r="L29" s="133" t="s">
        <v>574</v>
      </c>
    </row>
    <row r="30" spans="1:12">
      <c r="A30" s="136" t="s">
        <v>271</v>
      </c>
      <c r="B30" s="139" t="s">
        <v>684</v>
      </c>
      <c r="C30" s="136" t="s">
        <v>685</v>
      </c>
      <c r="D30" s="424"/>
      <c r="E30" s="43"/>
      <c r="F30" s="43"/>
      <c r="G30" s="43"/>
      <c r="H30" s="43"/>
      <c r="I30" s="43"/>
      <c r="J30" s="43"/>
      <c r="K30" s="43"/>
      <c r="L30" s="43"/>
    </row>
    <row r="31" spans="1:12">
      <c r="A31" s="136" t="s">
        <v>272</v>
      </c>
      <c r="B31" s="142" t="s">
        <v>690</v>
      </c>
      <c r="C31" s="136" t="s">
        <v>23</v>
      </c>
      <c r="D31" s="138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36" t="s">
        <v>275</v>
      </c>
      <c r="B32" s="142" t="s">
        <v>691</v>
      </c>
      <c r="C32" s="136" t="s">
        <v>162</v>
      </c>
      <c r="D32" s="138">
        <f>IF(D30=0,0,D31/D30)</f>
        <v>0</v>
      </c>
      <c r="E32" s="138">
        <f t="shared" ref="E32:L32" si="0">IF(E30=0,0,E31/E30)</f>
        <v>0</v>
      </c>
      <c r="F32" s="138">
        <f t="shared" si="0"/>
        <v>0</v>
      </c>
      <c r="G32" s="138">
        <f t="shared" si="0"/>
        <v>0</v>
      </c>
      <c r="H32" s="138">
        <f t="shared" si="0"/>
        <v>0</v>
      </c>
      <c r="I32" s="138">
        <f t="shared" si="0"/>
        <v>0</v>
      </c>
      <c r="J32" s="138">
        <f t="shared" si="0"/>
        <v>0</v>
      </c>
      <c r="K32" s="138">
        <f t="shared" si="0"/>
        <v>0</v>
      </c>
      <c r="L32" s="138">
        <f t="shared" si="0"/>
        <v>0</v>
      </c>
    </row>
    <row r="33" spans="1:12">
      <c r="A33" s="136" t="s">
        <v>273</v>
      </c>
      <c r="B33" s="142" t="s">
        <v>689</v>
      </c>
      <c r="C33" s="136" t="s">
        <v>562</v>
      </c>
      <c r="D33" s="138"/>
      <c r="E33" s="55"/>
      <c r="F33" s="55"/>
      <c r="G33" s="55"/>
      <c r="H33" s="55"/>
      <c r="I33" s="55"/>
      <c r="J33" s="55"/>
      <c r="K33" s="55"/>
      <c r="L33" s="55"/>
    </row>
    <row r="34" spans="1:12">
      <c r="A34" s="136" t="s">
        <v>274</v>
      </c>
      <c r="B34" s="139" t="s">
        <v>686</v>
      </c>
      <c r="C34" s="136" t="s">
        <v>70</v>
      </c>
      <c r="D34" s="138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36" t="s">
        <v>688</v>
      </c>
      <c r="B35" s="140" t="s">
        <v>243</v>
      </c>
      <c r="C35" s="136" t="s">
        <v>7</v>
      </c>
      <c r="D35" s="141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0" t="s">
        <v>692</v>
      </c>
      <c r="C37" s="136" t="s">
        <v>7</v>
      </c>
      <c r="D37" s="141">
        <f>IF(SUM(D15,D34)=0,0,SUM(D15*D16,D34*D35)/SUM(D15,D34))</f>
        <v>0</v>
      </c>
      <c r="E37" s="425">
        <f>SUM(D37,-F37)</f>
        <v>0</v>
      </c>
      <c r="F37" s="422">
        <f>'ТИП-ПРОИЗ'!E57</f>
        <v>0</v>
      </c>
    </row>
    <row r="38" spans="1:12"/>
    <row r="39" spans="1:12"/>
    <row r="40" spans="1:12">
      <c r="B40" s="124" t="str">
        <f>'ТИП-ПРОИЗ'!A138</f>
        <v>Ръководител отдел БРП:</v>
      </c>
      <c r="G40" s="125" t="str">
        <f>'[1]Разходи-Произв.'!$E$79</f>
        <v>Изп. директор:</v>
      </c>
      <c r="I40" s="126"/>
      <c r="J40" s="126"/>
    </row>
    <row r="41" spans="1:12">
      <c r="A41" s="123"/>
      <c r="C41" s="127" t="str">
        <f>'ТИП-ПРОИЗ'!B139</f>
        <v>/ Т.Генджев /</v>
      </c>
      <c r="G41" s="126"/>
      <c r="H41" s="128" t="str">
        <f>Разходи!$F$93</f>
        <v xml:space="preserve"> / С.Желев /</v>
      </c>
      <c r="I41" s="128"/>
      <c r="J41" s="128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v.i.velikov</cp:lastModifiedBy>
  <cp:lastPrinted>2023-03-30T09:44:01Z</cp:lastPrinted>
  <dcterms:created xsi:type="dcterms:W3CDTF">2002-07-02T13:08:08Z</dcterms:created>
  <dcterms:modified xsi:type="dcterms:W3CDTF">2023-04-07T10:03:20Z</dcterms:modified>
</cp:coreProperties>
</file>